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70" windowWidth="11640" windowHeight="5055" firstSheet="1" activeTab="3"/>
  </bookViews>
  <sheets>
    <sheet name="sua  mau an tuyen khong ro 9" sheetId="1" state="hidden" r:id="rId1"/>
    <sheet name="Khai báo" sheetId="2" r:id="rId2"/>
    <sheet name="VIỆC CHV-MẪU 6" sheetId="3" r:id="rId3"/>
    <sheet name="TIỀN CHV-MẪU 7" sheetId="4" r:id="rId4"/>
  </sheets>
  <definedNames>
    <definedName name="_xlnm.Print_Titles" localSheetId="3">'TIỀN CHV-MẪU 7'!$6:$10</definedName>
    <definedName name="_xlnm.Print_Titles" localSheetId="2">'VIỆC CHV-MẪU 6'!$6:$10</definedName>
  </definedNames>
  <calcPr fullCalcOnLoad="1"/>
</workbook>
</file>

<file path=xl/sharedStrings.xml><?xml version="1.0" encoding="utf-8"?>
<sst xmlns="http://schemas.openxmlformats.org/spreadsheetml/2006/main" count="594" uniqueCount="286">
  <si>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</si>
  <si>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</si>
  <si>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</si>
  <si>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</si>
  <si>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</si>
  <si>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</si>
  <si>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</si>
  <si>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</si>
  <si>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</si>
  <si>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</si>
  <si>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</si>
  <si>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</si>
  <si>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</si>
  <si>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</si>
  <si>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</si>
  <si>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</si>
  <si>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</si>
  <si>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</si>
  <si>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</si>
  <si>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</si>
  <si>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</si>
  <si>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</si>
  <si>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</si>
  <si>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</si>
  <si>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</si>
  <si>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</si>
  <si>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</si>
  <si>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</si>
  <si>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1.1</t>
  </si>
  <si>
    <t>1.2</t>
  </si>
  <si>
    <t>2.1</t>
  </si>
  <si>
    <t>2.2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</si>
  <si>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</si>
  <si>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</si>
  <si>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</si>
  <si>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</si>
  <si>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</si>
  <si>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</si>
  <si>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</si>
  <si>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</si>
  <si>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</si>
  <si>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</si>
  <si>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</si>
  <si>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</si>
  <si>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</si>
  <si>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</si>
  <si>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</si>
  <si>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</si>
  <si>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</si>
  <si>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</si>
  <si>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</si>
  <si>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</si>
  <si>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</si>
  <si>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</si>
  <si>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</si>
  <si>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</si>
  <si>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</si>
  <si>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</si>
  <si>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</si>
  <si>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</si>
  <si>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</si>
  <si>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</si>
  <si>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</si>
  <si>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10</t>
  </si>
  <si>
    <t>11</t>
  </si>
  <si>
    <t>12</t>
  </si>
  <si>
    <t>13</t>
  </si>
  <si>
    <t>14</t>
  </si>
  <si>
    <t>Ủy thác thi hành án</t>
  </si>
  <si>
    <t>Tổng số phải thi hành</t>
  </si>
  <si>
    <t>Có điều kiện thi hành</t>
  </si>
  <si>
    <t>1.3</t>
  </si>
  <si>
    <t>Đang thi hành</t>
  </si>
  <si>
    <t>1.4</t>
  </si>
  <si>
    <t>1.5</t>
  </si>
  <si>
    <t>Tạm đình chỉ thi hành án</t>
  </si>
  <si>
    <t>1.6</t>
  </si>
  <si>
    <t>1.7</t>
  </si>
  <si>
    <t>3.1</t>
  </si>
  <si>
    <t>3.2</t>
  </si>
  <si>
    <t>3.3</t>
  </si>
  <si>
    <t>4.1</t>
  </si>
  <si>
    <t>4.2</t>
  </si>
  <si>
    <t>4.3</t>
  </si>
  <si>
    <t>4.4</t>
  </si>
  <si>
    <t>4.5</t>
  </si>
  <si>
    <t>5.1</t>
  </si>
  <si>
    <t>5.2</t>
  </si>
  <si>
    <t>5.3</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</si>
  <si>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</si>
  <si>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</si>
  <si>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</si>
  <si>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</si>
  <si>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</si>
  <si>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</si>
  <si>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</si>
  <si>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</si>
  <si>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</si>
  <si>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</si>
  <si>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</si>
  <si>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</si>
  <si>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</si>
  <si>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</si>
  <si>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</si>
  <si>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</si>
  <si>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</si>
  <si>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Ban hành theo TT số: 08/2015/TT-BTP</t>
  </si>
  <si>
    <t>ngày 26 tháng 6 năm 2015</t>
  </si>
  <si>
    <t>Tiêu chí khai báo</t>
  </si>
  <si>
    <t>Nội dung khai báo</t>
  </si>
  <si>
    <t>Stt</t>
  </si>
  <si>
    <t>Kỳ báo cáo</t>
  </si>
  <si>
    <t>Đơn vị báo cáo:</t>
  </si>
  <si>
    <t>Cục THADS tỉnh Long An.</t>
  </si>
  <si>
    <t>Đơn vị nhận báo cáo:</t>
  </si>
  <si>
    <t>Tổng Cục Thi hành án dân sự.</t>
  </si>
  <si>
    <t>Đơn vị tính (về giá trị):</t>
  </si>
  <si>
    <t>1.000 đồng</t>
  </si>
  <si>
    <t>Địa danh, ngày tháng năm báo cáo:</t>
  </si>
  <si>
    <t>Lãnh đạo ký (viết chữ in hoa):</t>
  </si>
  <si>
    <t>CỤC TRƯỞNG</t>
  </si>
  <si>
    <t>Ngày nhận báo cáo:</t>
  </si>
  <si>
    <t>Đơn vị  báo cáo:</t>
  </si>
  <si>
    <t xml:space="preserve">          Đơn vị tính: Việc                         </t>
  </si>
  <si>
    <t>Đặng Phan Thiết</t>
  </si>
  <si>
    <t>Bùi Phú Hưng</t>
  </si>
  <si>
    <t>Nguyễn Văn Tài</t>
  </si>
  <si>
    <t>Đỗ Thị Kim Ngân</t>
  </si>
  <si>
    <t>Lê Minh Trí</t>
  </si>
  <si>
    <t>Phạm Minh Tấn</t>
  </si>
  <si>
    <t>Phan Hoàng Nam</t>
  </si>
  <si>
    <t>Bến Lức</t>
  </si>
  <si>
    <t>Cần Giuộc</t>
  </si>
  <si>
    <t>Cần Đước</t>
  </si>
  <si>
    <t>2.3</t>
  </si>
  <si>
    <t>2.4</t>
  </si>
  <si>
    <t>2.5</t>
  </si>
  <si>
    <t>Lưu Văn Hùng</t>
  </si>
  <si>
    <t>Nguyễn Chí Cường</t>
  </si>
  <si>
    <t>Lê Văn Nhì</t>
  </si>
  <si>
    <t>…..</t>
  </si>
  <si>
    <t>Nguyễn Công Danh</t>
  </si>
  <si>
    <t>Đặng Văn Vũ</t>
  </si>
  <si>
    <t>Nguyễn Phúc Lê 
Phương</t>
  </si>
  <si>
    <t>Nguyễn Thị Hà Lam</t>
  </si>
  <si>
    <t>3.4</t>
  </si>
  <si>
    <t>3.5</t>
  </si>
  <si>
    <t>Châu Thành</t>
  </si>
  <si>
    <t>Võ Văn Xuân</t>
  </si>
  <si>
    <t>Tô Minh Tâm</t>
  </si>
  <si>
    <t>……</t>
  </si>
  <si>
    <t>Đức Hòa</t>
  </si>
  <si>
    <t>Lê Văn Lình</t>
  </si>
  <si>
    <t>Nguyễn Thành Công</t>
  </si>
  <si>
    <t>Trương Tấn Xuân Hải</t>
  </si>
  <si>
    <t>5.4</t>
  </si>
  <si>
    <t>Phạm Văn Lá</t>
  </si>
  <si>
    <t>Phạm Công Nhơn</t>
  </si>
  <si>
    <t>Trần Văn Tuấn</t>
  </si>
  <si>
    <t>5.5</t>
  </si>
  <si>
    <t>5.6</t>
  </si>
  <si>
    <t>Đức Huệ</t>
  </si>
  <si>
    <t>6.1</t>
  </si>
  <si>
    <t>6.2</t>
  </si>
  <si>
    <t>Nguyễn Thái Nguyên</t>
  </si>
  <si>
    <t>Bùi Thanh Tuấn</t>
  </si>
  <si>
    <t>TX. Kiến Tường</t>
  </si>
  <si>
    <t>7.1</t>
  </si>
  <si>
    <t>7.2</t>
  </si>
  <si>
    <t>Trần Ngọc Trát</t>
  </si>
  <si>
    <t>Mộc Hóa</t>
  </si>
  <si>
    <t>8.1</t>
  </si>
  <si>
    <t>8.2</t>
  </si>
  <si>
    <t>Phạm Văn Thẩm</t>
  </si>
  <si>
    <t>TP. Tân An</t>
  </si>
  <si>
    <t>9.1</t>
  </si>
  <si>
    <t>9.2</t>
  </si>
  <si>
    <t>Trần Thanh Tuấn</t>
  </si>
  <si>
    <t>Đặng Văn Thạo</t>
  </si>
  <si>
    <t>Nguyễn Kim Duyên</t>
  </si>
  <si>
    <t>Lê Minh Gập</t>
  </si>
  <si>
    <t>9.3</t>
  </si>
  <si>
    <t>9.4</t>
  </si>
  <si>
    <t>9.5</t>
  </si>
  <si>
    <t>9.6</t>
  </si>
  <si>
    <t>9.7</t>
  </si>
  <si>
    <t>Tân Hưng</t>
  </si>
  <si>
    <t>10.1</t>
  </si>
  <si>
    <t>Nguyễn Văn Việt</t>
  </si>
  <si>
    <t>Võ Thị Mỹ Linh</t>
  </si>
  <si>
    <t>Lê Anh Quý</t>
  </si>
  <si>
    <t>10.2</t>
  </si>
  <si>
    <t>10.3</t>
  </si>
  <si>
    <t>Tân Thạnh</t>
  </si>
  <si>
    <t>11.1</t>
  </si>
  <si>
    <t>11.2</t>
  </si>
  <si>
    <t>Võ Văn Nhẫn</t>
  </si>
  <si>
    <t>Võ Thanh Hà</t>
  </si>
  <si>
    <t>Võ Văn Tuấn</t>
  </si>
  <si>
    <t>Nguyễn Minh Hải</t>
  </si>
  <si>
    <t>Diệp Thanh Phong</t>
  </si>
  <si>
    <t>11.3</t>
  </si>
  <si>
    <t>11.4</t>
  </si>
  <si>
    <t>11.5</t>
  </si>
  <si>
    <t>Tân Trụ</t>
  </si>
  <si>
    <t>12.1</t>
  </si>
  <si>
    <t>12.2</t>
  </si>
  <si>
    <t>12.3</t>
  </si>
  <si>
    <t>Trần Quốc Việt</t>
  </si>
  <si>
    <t>Thạnh Hóa</t>
  </si>
  <si>
    <t>13.1</t>
  </si>
  <si>
    <t>13.2</t>
  </si>
  <si>
    <t>Trần Minh Đức</t>
  </si>
  <si>
    <t>13.3</t>
  </si>
  <si>
    <t>Nguyễn Thanh Liêm</t>
  </si>
  <si>
    <t>Thủ Thừa</t>
  </si>
  <si>
    <t>14.1</t>
  </si>
  <si>
    <t>Bùi Thái Long</t>
  </si>
  <si>
    <t>14.2</t>
  </si>
  <si>
    <t>Lê Hữu Đức</t>
  </si>
  <si>
    <t>14.3</t>
  </si>
  <si>
    <t>15</t>
  </si>
  <si>
    <t>Vĩnh Hưng</t>
  </si>
  <si>
    <t>15.1</t>
  </si>
  <si>
    <t>Nguyễn Minh Thới</t>
  </si>
  <si>
    <t>15.2</t>
  </si>
  <si>
    <t>15.3</t>
  </si>
  <si>
    <t>…….</t>
  </si>
  <si>
    <t>Bùi Nam</t>
  </si>
  <si>
    <t>Trần Thành Được</t>
  </si>
  <si>
    <t>14.4</t>
  </si>
  <si>
    <t>Trần Văn Tiệp</t>
  </si>
  <si>
    <t>Lê Văn Chuộng</t>
  </si>
  <si>
    <t>Nguyễn Mạnh Cường</t>
  </si>
  <si>
    <t xml:space="preserve">  CỤC TRƯỞNG </t>
  </si>
  <si>
    <t>Võ Xuân Lam</t>
  </si>
  <si>
    <t>Trần Đăng Khoa</t>
  </si>
  <si>
    <t>2.6</t>
  </si>
  <si>
    <t>Nguyễn Thị Lệ Hằng</t>
  </si>
  <si>
    <t>Hồ Phan Thanh Phú</t>
  </si>
  <si>
    <t>3.6</t>
  </si>
  <si>
    <t>5.7</t>
  </si>
  <si>
    <t>5.8</t>
  </si>
  <si>
    <t>Đặng Thị Ngọc Hưởng</t>
  </si>
  <si>
    <t>7.3</t>
  </si>
  <si>
    <t>Lê Đức Thọ</t>
  </si>
  <si>
    <t>10.4</t>
  </si>
  <si>
    <t>Trịnh Minh Điền</t>
  </si>
  <si>
    <t>Nguyễn Thị Hằng</t>
  </si>
  <si>
    <t>12.4</t>
  </si>
  <si>
    <t>13.4</t>
  </si>
  <si>
    <t>Phùng Thanh Anh Vinh</t>
  </si>
  <si>
    <t>14.5</t>
  </si>
  <si>
    <t>Dương Minh Hoàng</t>
  </si>
  <si>
    <t>Nguyễn Xuân Hải</t>
  </si>
  <si>
    <t>Huỳnh Văn Công</t>
  </si>
  <si>
    <t>16</t>
  </si>
  <si>
    <t>2.7</t>
  </si>
  <si>
    <t>8.3</t>
  </si>
  <si>
    <t>12.5</t>
  </si>
  <si>
    <t>Lê Hữu  Đức</t>
  </si>
  <si>
    <t>6.3</t>
  </si>
  <si>
    <t>Nguyễn Văn Thân</t>
  </si>
  <si>
    <t>Phạm Vũ Long</t>
  </si>
  <si>
    <t>Trần Quốc Cường</t>
  </si>
  <si>
    <t>Lương Văn Minh</t>
  </si>
  <si>
    <t>6.4</t>
  </si>
  <si>
    <t>Mai Văn Định</t>
  </si>
  <si>
    <t xml:space="preserve">Đoàn Kim Từ </t>
  </si>
  <si>
    <t>14.6</t>
  </si>
  <si>
    <t>14.7</t>
  </si>
  <si>
    <t>14.8</t>
  </si>
  <si>
    <t>Đặng Hoàng Yên</t>
  </si>
  <si>
    <t>1.8</t>
  </si>
  <si>
    <t>1.9</t>
  </si>
  <si>
    <t>TRần Văn Dũng</t>
  </si>
  <si>
    <t>Trương Thị Kim Loan</t>
  </si>
  <si>
    <t>Trương Tấn Xuân
 Hải</t>
  </si>
  <si>
    <t>Bùi Thị Thanh Lam</t>
  </si>
  <si>
    <t>Nguyễn Hông Đạm</t>
  </si>
  <si>
    <t>Hồ Văn Dũng</t>
  </si>
  <si>
    <t>Long An, ngày 01 tháng 03 năm 2019</t>
  </si>
  <si>
    <t>05 Tháng / Năm 2019</t>
  </si>
  <si>
    <t>Huỳnh Thị Gái Bé</t>
  </si>
  <si>
    <t>Số 
chưa có điều kiện chuyển sổ theo dõi riêng</t>
  </si>
  <si>
    <t>Trần Văn Dũng</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</si>
</sst>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
  </numFmts>
  <fonts count="67">
    <font>
      <sz val="12"/>
      <name val="Times New Roman"/>
      <family val="1"/>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2"/>
      <name val=".VnTime"/>
      <family val="2"/>
    </font>
    <font>
      <b/>
      <i/>
      <sz val="12"/>
      <color indexed="10"/>
      <name val="Times New Roman"/>
      <family val="1"/>
    </font>
    <font>
      <b/>
      <sz val="12"/>
      <color indexed="10"/>
      <name val="Times New Roman"/>
      <family val="1"/>
    </font>
    <font>
      <b/>
      <sz val="12"/>
      <color indexed="10"/>
      <name val=".VnTime"/>
      <family val="2"/>
    </font>
    <font>
      <i/>
      <sz val="12"/>
      <color indexed="10"/>
      <name val="Times New Roman"/>
      <family val="1"/>
    </font>
    <font>
      <i/>
      <sz val="12"/>
      <color indexed="10"/>
      <name val=".VnTime"/>
      <family val="2"/>
    </font>
    <font>
      <b/>
      <sz val="10"/>
      <color indexed="10"/>
      <name val="Times New Roman"/>
      <family val="1"/>
    </font>
    <font>
      <b/>
      <i/>
      <sz val="12"/>
      <color indexed="10"/>
      <name val=".VnTime"/>
      <family val="2"/>
    </font>
    <font>
      <sz val="14"/>
      <name val="Times New Roman"/>
      <family val="1"/>
    </font>
    <font>
      <b/>
      <sz val="14"/>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76">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49" fontId="0" fillId="33" borderId="0" xfId="0" applyNumberFormat="1" applyFont="1" applyFill="1" applyAlignment="1">
      <alignment/>
    </xf>
    <xf numFmtId="49" fontId="6" fillId="33" borderId="0" xfId="0" applyNumberFormat="1" applyFont="1" applyFill="1" applyAlignment="1">
      <alignment/>
    </xf>
    <xf numFmtId="49" fontId="0" fillId="33" borderId="0" xfId="0" applyNumberFormat="1" applyFont="1" applyFill="1" applyAlignment="1">
      <alignment/>
    </xf>
    <xf numFmtId="49" fontId="2" fillId="33" borderId="0" xfId="0" applyNumberFormat="1" applyFont="1" applyFill="1" applyBorder="1" applyAlignment="1">
      <alignment/>
    </xf>
    <xf numFmtId="49" fontId="4" fillId="33" borderId="10" xfId="0" applyNumberFormat="1" applyFont="1" applyFill="1" applyBorder="1" applyAlignment="1" applyProtection="1">
      <alignment horizontal="center" vertical="center"/>
      <protection/>
    </xf>
    <xf numFmtId="49" fontId="3" fillId="33" borderId="0" xfId="0" applyNumberFormat="1" applyFont="1" applyFill="1" applyAlignment="1">
      <alignment wrapText="1"/>
    </xf>
    <xf numFmtId="3" fontId="0" fillId="33" borderId="0" xfId="0" applyNumberFormat="1" applyFont="1" applyFill="1" applyBorder="1" applyAlignment="1">
      <alignment horizontal="left"/>
    </xf>
    <xf numFmtId="3" fontId="0" fillId="33" borderId="0" xfId="0" applyNumberFormat="1" applyFont="1" applyFill="1" applyBorder="1" applyAlignment="1">
      <alignment/>
    </xf>
    <xf numFmtId="0" fontId="2" fillId="0" borderId="0" xfId="0" applyFont="1" applyAlignment="1">
      <alignment/>
    </xf>
    <xf numFmtId="0" fontId="16" fillId="0" borderId="0" xfId="0" applyFont="1" applyAlignment="1">
      <alignment/>
    </xf>
    <xf numFmtId="3" fontId="0" fillId="33" borderId="0" xfId="0" applyNumberFormat="1" applyFont="1" applyFill="1" applyAlignment="1">
      <alignment/>
    </xf>
    <xf numFmtId="3" fontId="2" fillId="33" borderId="0" xfId="0" applyNumberFormat="1" applyFont="1" applyFill="1" applyAlignment="1">
      <alignment/>
    </xf>
    <xf numFmtId="3" fontId="13" fillId="33" borderId="0" xfId="0" applyNumberFormat="1" applyFont="1" applyFill="1" applyAlignment="1">
      <alignment horizontal="left"/>
    </xf>
    <xf numFmtId="3" fontId="0" fillId="33" borderId="0" xfId="0" applyNumberFormat="1" applyFont="1" applyFill="1" applyAlignment="1">
      <alignment horizontal="center"/>
    </xf>
    <xf numFmtId="3" fontId="0" fillId="33" borderId="0" xfId="0" applyNumberFormat="1" applyFont="1" applyFill="1" applyAlignment="1">
      <alignment/>
    </xf>
    <xf numFmtId="3" fontId="16" fillId="33" borderId="0" xfId="0" applyNumberFormat="1" applyFont="1" applyFill="1" applyAlignment="1">
      <alignment/>
    </xf>
    <xf numFmtId="3" fontId="16" fillId="33" borderId="0" xfId="0" applyNumberFormat="1" applyFont="1" applyFill="1" applyAlignment="1">
      <alignment/>
    </xf>
    <xf numFmtId="3" fontId="2" fillId="33" borderId="0" xfId="0" applyNumberFormat="1" applyFont="1" applyFill="1" applyBorder="1" applyAlignment="1">
      <alignment/>
    </xf>
    <xf numFmtId="3" fontId="3" fillId="33" borderId="0" xfId="0" applyNumberFormat="1" applyFont="1" applyFill="1" applyBorder="1" applyAlignment="1">
      <alignment/>
    </xf>
    <xf numFmtId="3" fontId="12" fillId="33" borderId="0" xfId="0" applyNumberFormat="1" applyFont="1" applyFill="1" applyBorder="1" applyAlignment="1">
      <alignment horizontal="center" wrapText="1"/>
    </xf>
    <xf numFmtId="3" fontId="1" fillId="33" borderId="0" xfId="0" applyNumberFormat="1" applyFont="1" applyFill="1" applyBorder="1" applyAlignment="1">
      <alignment/>
    </xf>
    <xf numFmtId="3" fontId="19" fillId="33" borderId="0" xfId="0" applyNumberFormat="1" applyFont="1" applyFill="1" applyBorder="1" applyAlignment="1">
      <alignment horizontal="center" wrapText="1"/>
    </xf>
    <xf numFmtId="3" fontId="21" fillId="33" borderId="0" xfId="0" applyNumberFormat="1" applyFont="1" applyFill="1" applyBorder="1" applyAlignment="1">
      <alignment/>
    </xf>
    <xf numFmtId="3" fontId="0" fillId="33" borderId="10" xfId="0" applyNumberFormat="1" applyFont="1" applyFill="1" applyBorder="1" applyAlignment="1">
      <alignment horizontal="center"/>
    </xf>
    <xf numFmtId="3" fontId="0" fillId="33" borderId="0" xfId="0" applyNumberFormat="1" applyFont="1" applyFill="1" applyAlignment="1">
      <alignment/>
    </xf>
    <xf numFmtId="3" fontId="4" fillId="33" borderId="10" xfId="0" applyNumberFormat="1" applyFont="1" applyFill="1" applyBorder="1" applyAlignment="1">
      <alignment horizontal="center"/>
    </xf>
    <xf numFmtId="3" fontId="2" fillId="33" borderId="0" xfId="0" applyNumberFormat="1" applyFont="1" applyFill="1" applyAlignment="1">
      <alignment/>
    </xf>
    <xf numFmtId="3" fontId="4" fillId="33" borderId="0" xfId="0" applyNumberFormat="1" applyFont="1" applyFill="1" applyAlignment="1">
      <alignment/>
    </xf>
    <xf numFmtId="3" fontId="0" fillId="33" borderId="10" xfId="0" applyNumberFormat="1" applyFont="1" applyFill="1" applyBorder="1" applyAlignment="1">
      <alignment/>
    </xf>
    <xf numFmtId="3" fontId="7" fillId="33" borderId="10" xfId="0" applyNumberFormat="1" applyFont="1" applyFill="1" applyBorder="1" applyAlignment="1" applyProtection="1">
      <alignment horizontal="center" vertical="center"/>
      <protection/>
    </xf>
    <xf numFmtId="3" fontId="0"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vertical="center"/>
      <protection/>
    </xf>
    <xf numFmtId="3" fontId="3" fillId="33" borderId="0" xfId="0" applyNumberFormat="1" applyFont="1" applyFill="1" applyAlignment="1">
      <alignment wrapText="1"/>
    </xf>
    <xf numFmtId="4" fontId="0" fillId="33" borderId="0" xfId="0" applyNumberFormat="1" applyFont="1" applyFill="1" applyBorder="1" applyAlignment="1">
      <alignment horizontal="left"/>
    </xf>
    <xf numFmtId="4" fontId="7" fillId="33" borderId="10" xfId="0" applyNumberFormat="1" applyFont="1" applyFill="1" applyBorder="1" applyAlignment="1" applyProtection="1">
      <alignment horizontal="center" vertical="center"/>
      <protection/>
    </xf>
    <xf numFmtId="4" fontId="0" fillId="33" borderId="0" xfId="0" applyNumberFormat="1" applyFont="1" applyFill="1" applyAlignment="1">
      <alignment/>
    </xf>
    <xf numFmtId="49" fontId="4" fillId="33" borderId="10"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vertical="center"/>
      <protection/>
    </xf>
    <xf numFmtId="3" fontId="0" fillId="33" borderId="10" xfId="0" applyNumberFormat="1" applyFont="1" applyFill="1" applyBorder="1" applyAlignment="1" applyProtection="1">
      <alignment horizontal="center" vertical="center"/>
      <protection/>
    </xf>
    <xf numFmtId="4" fontId="7" fillId="33" borderId="10" xfId="0"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xf>
    <xf numFmtId="49" fontId="16" fillId="33" borderId="0" xfId="0" applyNumberFormat="1" applyFont="1" applyFill="1" applyAlignment="1">
      <alignment/>
    </xf>
    <xf numFmtId="3" fontId="5" fillId="33" borderId="10" xfId="0" applyNumberFormat="1" applyFont="1" applyFill="1" applyBorder="1" applyAlignment="1" applyProtection="1">
      <alignment vertical="center"/>
      <protection/>
    </xf>
    <xf numFmtId="3" fontId="2" fillId="33" borderId="10" xfId="0" applyNumberFormat="1" applyFont="1" applyFill="1" applyBorder="1" applyAlignment="1" applyProtection="1">
      <alignment horizontal="center" vertical="center"/>
      <protection/>
    </xf>
    <xf numFmtId="4" fontId="2"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vertical="center"/>
      <protection/>
    </xf>
    <xf numFmtId="3" fontId="23" fillId="33" borderId="0" xfId="0" applyNumberFormat="1" applyFont="1" applyFill="1" applyBorder="1" applyAlignment="1">
      <alignment/>
    </xf>
    <xf numFmtId="3" fontId="24" fillId="33" borderId="0" xfId="0" applyNumberFormat="1" applyFont="1" applyFill="1" applyBorder="1" applyAlignment="1">
      <alignment/>
    </xf>
    <xf numFmtId="3" fontId="17" fillId="33" borderId="0" xfId="0" applyNumberFormat="1" applyFont="1" applyFill="1" applyBorder="1" applyAlignment="1">
      <alignment horizontal="right"/>
    </xf>
    <xf numFmtId="3" fontId="17" fillId="33" borderId="0" xfId="0" applyNumberFormat="1" applyFont="1" applyFill="1" applyAlignment="1">
      <alignment horizontal="right"/>
    </xf>
    <xf numFmtId="3" fontId="17" fillId="33" borderId="0" xfId="0" applyNumberFormat="1" applyFont="1" applyFill="1" applyBorder="1" applyAlignment="1">
      <alignment horizontal="right" wrapText="1"/>
    </xf>
    <xf numFmtId="3" fontId="23" fillId="33" borderId="0" xfId="0" applyNumberFormat="1" applyFont="1" applyFill="1" applyAlignment="1">
      <alignment horizontal="right"/>
    </xf>
    <xf numFmtId="3" fontId="25" fillId="33" borderId="0" xfId="0" applyNumberFormat="1" applyFont="1" applyFill="1" applyBorder="1" applyAlignment="1">
      <alignment horizontal="right"/>
    </xf>
    <xf numFmtId="3" fontId="26" fillId="33" borderId="0" xfId="0" applyNumberFormat="1" applyFont="1" applyFill="1" applyBorder="1" applyAlignment="1">
      <alignment horizontal="right"/>
    </xf>
    <xf numFmtId="3" fontId="23" fillId="33" borderId="0" xfId="0" applyNumberFormat="1" applyFont="1" applyFill="1" applyBorder="1" applyAlignment="1">
      <alignment horizontal="right"/>
    </xf>
    <xf numFmtId="3" fontId="24" fillId="33" borderId="0" xfId="0" applyNumberFormat="1" applyFont="1" applyFill="1" applyBorder="1" applyAlignment="1">
      <alignment horizontal="right"/>
    </xf>
    <xf numFmtId="3" fontId="25" fillId="33" borderId="0" xfId="0" applyNumberFormat="1" applyFont="1" applyFill="1" applyAlignment="1">
      <alignment horizontal="right"/>
    </xf>
    <xf numFmtId="43" fontId="23" fillId="33" borderId="0" xfId="0" applyNumberFormat="1" applyFont="1" applyFill="1" applyAlignment="1">
      <alignment horizontal="right"/>
    </xf>
    <xf numFmtId="3" fontId="4" fillId="33" borderId="10" xfId="0" applyNumberFormat="1" applyFont="1" applyFill="1" applyBorder="1" applyAlignment="1" applyProtection="1">
      <alignment horizontal="center" vertical="center"/>
      <protection/>
    </xf>
    <xf numFmtId="3" fontId="23" fillId="33" borderId="0" xfId="0" applyNumberFormat="1" applyFont="1" applyFill="1" applyBorder="1" applyAlignment="1">
      <alignment horizontal="center"/>
    </xf>
    <xf numFmtId="3" fontId="23" fillId="33" borderId="0" xfId="0" applyNumberFormat="1" applyFont="1" applyFill="1" applyAlignment="1">
      <alignment/>
    </xf>
    <xf numFmtId="3" fontId="23" fillId="33" borderId="0" xfId="0" applyNumberFormat="1" applyFont="1" applyFill="1" applyBorder="1" applyAlignment="1">
      <alignment wrapText="1"/>
    </xf>
    <xf numFmtId="3" fontId="23" fillId="33" borderId="0" xfId="0" applyNumberFormat="1" applyFont="1" applyFill="1" applyBorder="1" applyAlignment="1">
      <alignment/>
    </xf>
    <xf numFmtId="4" fontId="5" fillId="33" borderId="10" xfId="0" applyNumberFormat="1" applyFont="1" applyFill="1" applyBorder="1" applyAlignment="1" applyProtection="1">
      <alignment horizontal="center" vertical="center"/>
      <protection/>
    </xf>
    <xf numFmtId="3" fontId="27" fillId="33" borderId="0" xfId="0" applyNumberFormat="1" applyFont="1" applyFill="1" applyAlignment="1">
      <alignment horizontal="right"/>
    </xf>
    <xf numFmtId="43" fontId="27" fillId="33" borderId="0" xfId="0" applyNumberFormat="1" applyFont="1" applyFill="1" applyAlignment="1">
      <alignment horizontal="right"/>
    </xf>
    <xf numFmtId="3" fontId="5" fillId="33" borderId="0" xfId="0" applyNumberFormat="1" applyFont="1" applyFill="1" applyAlignment="1">
      <alignment/>
    </xf>
    <xf numFmtId="4" fontId="4" fillId="33" borderId="10" xfId="0" applyNumberFormat="1" applyFont="1" applyFill="1" applyBorder="1" applyAlignment="1" applyProtection="1">
      <alignment horizontal="center" vertical="center"/>
      <protection/>
    </xf>
    <xf numFmtId="3" fontId="4" fillId="33" borderId="11" xfId="0" applyNumberFormat="1" applyFont="1" applyFill="1" applyBorder="1" applyAlignment="1" applyProtection="1">
      <alignment vertical="center"/>
      <protection/>
    </xf>
    <xf numFmtId="3" fontId="5" fillId="33" borderId="11" xfId="0" applyNumberFormat="1" applyFont="1" applyFill="1" applyBorder="1" applyAlignment="1" applyProtection="1">
      <alignment vertical="center"/>
      <protection/>
    </xf>
    <xf numFmtId="3" fontId="4" fillId="13" borderId="10" xfId="0" applyNumberFormat="1" applyFont="1" applyFill="1" applyBorder="1" applyAlignment="1" applyProtection="1">
      <alignment horizontal="center" vertical="center"/>
      <protection/>
    </xf>
    <xf numFmtId="3" fontId="4" fillId="13" borderId="10" xfId="60" applyNumberFormat="1" applyFont="1" applyFill="1" applyBorder="1" applyAlignment="1" applyProtection="1">
      <alignment horizontal="center" vertical="center"/>
      <protection/>
    </xf>
    <xf numFmtId="3" fontId="4" fillId="13" borderId="10" xfId="0" applyNumberFormat="1" applyFont="1" applyFill="1" applyBorder="1" applyAlignment="1">
      <alignment horizontal="center"/>
    </xf>
    <xf numFmtId="3" fontId="0" fillId="13" borderId="10" xfId="0" applyNumberFormat="1" applyFont="1" applyFill="1" applyBorder="1" applyAlignment="1" applyProtection="1">
      <alignment horizontal="center" vertical="center"/>
      <protection/>
    </xf>
    <xf numFmtId="3" fontId="0" fillId="13" borderId="10" xfId="60" applyNumberFormat="1" applyFont="1" applyFill="1" applyBorder="1" applyAlignment="1" applyProtection="1">
      <alignment horizontal="center" vertical="center"/>
      <protection/>
    </xf>
    <xf numFmtId="3" fontId="0" fillId="13" borderId="10" xfId="0" applyNumberFormat="1" applyFont="1" applyFill="1" applyBorder="1" applyAlignment="1">
      <alignment horizontal="center"/>
    </xf>
    <xf numFmtId="3" fontId="22" fillId="33" borderId="0" xfId="0" applyNumberFormat="1" applyFont="1" applyFill="1" applyBorder="1" applyAlignment="1">
      <alignment/>
    </xf>
    <xf numFmtId="3" fontId="28" fillId="33" borderId="0" xfId="0" applyNumberFormat="1" applyFont="1" applyFill="1" applyBorder="1" applyAlignment="1">
      <alignment/>
    </xf>
    <xf numFmtId="3" fontId="3" fillId="33" borderId="10" xfId="0" applyNumberFormat="1" applyFont="1" applyFill="1" applyBorder="1" applyAlignment="1" applyProtection="1">
      <alignment vertical="center" wrapText="1"/>
      <protection/>
    </xf>
    <xf numFmtId="3" fontId="6" fillId="33" borderId="10" xfId="0" applyNumberFormat="1" applyFont="1" applyFill="1" applyBorder="1" applyAlignment="1" applyProtection="1">
      <alignment vertical="center"/>
      <protection/>
    </xf>
    <xf numFmtId="3" fontId="0" fillId="7" borderId="10" xfId="0" applyNumberFormat="1" applyFont="1" applyFill="1" applyBorder="1" applyAlignment="1" applyProtection="1">
      <alignment horizontal="center" vertical="center"/>
      <protection/>
    </xf>
    <xf numFmtId="3" fontId="0" fillId="7" borderId="10" xfId="60" applyNumberFormat="1" applyFont="1" applyFill="1" applyBorder="1" applyAlignment="1" applyProtection="1">
      <alignment horizontal="center" vertical="center"/>
      <protection/>
    </xf>
    <xf numFmtId="3" fontId="0" fillId="7" borderId="10" xfId="0" applyNumberFormat="1" applyFont="1" applyFill="1" applyBorder="1" applyAlignment="1" applyProtection="1">
      <alignment horizontal="center" vertical="center"/>
      <protection/>
    </xf>
    <xf numFmtId="3" fontId="0" fillId="7" borderId="10" xfId="60" applyNumberFormat="1" applyFont="1" applyFill="1" applyBorder="1" applyAlignment="1" applyProtection="1">
      <alignment horizontal="center" vertical="center"/>
      <protection/>
    </xf>
    <xf numFmtId="3" fontId="4" fillId="7" borderId="10" xfId="0" applyNumberFormat="1" applyFont="1" applyFill="1" applyBorder="1" applyAlignment="1" applyProtection="1">
      <alignment horizontal="center" vertical="center"/>
      <protection/>
    </xf>
    <xf numFmtId="3" fontId="4" fillId="7" borderId="10" xfId="60" applyNumberFormat="1" applyFont="1" applyFill="1" applyBorder="1" applyAlignment="1" applyProtection="1">
      <alignment horizontal="center" vertical="center"/>
      <protection/>
    </xf>
    <xf numFmtId="3" fontId="4" fillId="7" borderId="11" xfId="0" applyNumberFormat="1" applyFont="1" applyFill="1" applyBorder="1" applyAlignment="1" applyProtection="1">
      <alignment horizontal="center" vertical="center"/>
      <protection/>
    </xf>
    <xf numFmtId="3" fontId="4" fillId="7" borderId="11" xfId="60" applyNumberFormat="1" applyFont="1" applyFill="1" applyBorder="1" applyAlignment="1" applyProtection="1">
      <alignment horizontal="center" vertical="center"/>
      <protection/>
    </xf>
    <xf numFmtId="3" fontId="0" fillId="3" borderId="10" xfId="0" applyNumberFormat="1" applyFont="1" applyFill="1" applyBorder="1" applyAlignment="1" applyProtection="1">
      <alignment horizontal="center" vertical="center"/>
      <protection/>
    </xf>
    <xf numFmtId="3" fontId="0" fillId="3" borderId="10" xfId="6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vertical="center"/>
      <protection/>
    </xf>
    <xf numFmtId="3" fontId="16" fillId="33" borderId="0" xfId="0" applyNumberFormat="1" applyFont="1" applyFill="1" applyAlignment="1">
      <alignment horizontal="center" wrapText="1"/>
    </xf>
    <xf numFmtId="3" fontId="19" fillId="33" borderId="0" xfId="0" applyNumberFormat="1" applyFont="1" applyFill="1" applyBorder="1" applyAlignment="1">
      <alignment horizontal="center" vertical="center"/>
    </xf>
    <xf numFmtId="3" fontId="0" fillId="33" borderId="10" xfId="0" applyNumberFormat="1" applyFont="1" applyFill="1" applyBorder="1" applyAlignment="1" applyProtection="1">
      <alignment vertical="center"/>
      <protection/>
    </xf>
    <xf numFmtId="3" fontId="4" fillId="33" borderId="10" xfId="0" applyNumberFormat="1" applyFont="1" applyFill="1" applyBorder="1" applyAlignment="1" applyProtection="1">
      <alignment vertical="center" wrapText="1"/>
      <protection/>
    </xf>
    <xf numFmtId="3" fontId="29" fillId="4" borderId="10" xfId="0" applyNumberFormat="1" applyFont="1" applyFill="1" applyBorder="1" applyAlignment="1" applyProtection="1">
      <alignment horizontal="center" vertical="center"/>
      <protection/>
    </xf>
    <xf numFmtId="3" fontId="29" fillId="4" borderId="10" xfId="6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vertical="center"/>
      <protection/>
    </xf>
    <xf numFmtId="4" fontId="5" fillId="34" borderId="10" xfId="0" applyNumberFormat="1" applyFont="1" applyFill="1" applyBorder="1" applyAlignment="1" applyProtection="1">
      <alignment horizontal="center" vertical="center"/>
      <protection/>
    </xf>
    <xf numFmtId="3" fontId="5" fillId="34" borderId="0" xfId="0" applyNumberFormat="1" applyFont="1" applyFill="1" applyAlignment="1">
      <alignment horizontal="right"/>
    </xf>
    <xf numFmtId="3" fontId="5" fillId="34" borderId="0" xfId="0" applyNumberFormat="1" applyFont="1" applyFill="1" applyAlignment="1">
      <alignment/>
    </xf>
    <xf numFmtId="3" fontId="3" fillId="33" borderId="11" xfId="0" applyNumberFormat="1" applyFont="1" applyFill="1" applyBorder="1" applyAlignment="1" applyProtection="1">
      <alignment vertical="center"/>
      <protection/>
    </xf>
    <xf numFmtId="3" fontId="4" fillId="33"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horizontal="center" vertical="center"/>
      <protection/>
    </xf>
    <xf numFmtId="3" fontId="4" fillId="0" borderId="14" xfId="0" applyNumberFormat="1" applyFont="1" applyFill="1" applyBorder="1" applyAlignment="1" applyProtection="1">
      <alignment horizontal="center" vertical="center"/>
      <protection/>
    </xf>
    <xf numFmtId="3" fontId="4" fillId="0" borderId="14" xfId="60" applyNumberFormat="1" applyFont="1" applyFill="1" applyBorder="1" applyAlignment="1" applyProtection="1">
      <alignment horizontal="center" vertical="center"/>
      <protection/>
    </xf>
    <xf numFmtId="3" fontId="4" fillId="0" borderId="14" xfId="0" applyNumberFormat="1" applyFont="1" applyFill="1" applyBorder="1" applyAlignment="1">
      <alignment horizontal="center"/>
    </xf>
    <xf numFmtId="4" fontId="4" fillId="0" borderId="14" xfId="0" applyNumberFormat="1" applyFont="1" applyFill="1" applyBorder="1" applyAlignment="1" applyProtection="1">
      <alignment horizontal="center" vertical="center"/>
      <protection/>
    </xf>
    <xf numFmtId="3" fontId="4" fillId="7" borderId="10" xfId="0" applyNumberFormat="1" applyFont="1" applyFill="1" applyBorder="1" applyAlignment="1">
      <alignment horizontal="center" vertical="center"/>
    </xf>
    <xf numFmtId="3" fontId="4" fillId="33" borderId="10" xfId="0" applyNumberFormat="1" applyFont="1" applyFill="1" applyBorder="1" applyAlignment="1">
      <alignment horizontal="center" vertical="center"/>
    </xf>
    <xf numFmtId="3" fontId="4" fillId="13"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3" fontId="4" fillId="7" borderId="11" xfId="0" applyNumberFormat="1" applyFont="1" applyFill="1" applyBorder="1" applyAlignment="1">
      <alignment horizontal="center" vertical="center"/>
    </xf>
    <xf numFmtId="3" fontId="5" fillId="0" borderId="10" xfId="0" applyNumberFormat="1" applyFont="1" applyFill="1" applyBorder="1" applyAlignment="1" applyProtection="1">
      <alignment horizontal="center" vertical="center"/>
      <protection/>
    </xf>
    <xf numFmtId="3" fontId="5" fillId="0" borderId="11" xfId="0" applyNumberFormat="1" applyFont="1" applyFill="1" applyBorder="1" applyAlignment="1" applyProtection="1">
      <alignment vertical="center"/>
      <protection/>
    </xf>
    <xf numFmtId="4" fontId="5" fillId="0" borderId="10" xfId="0" applyNumberFormat="1" applyFont="1" applyFill="1" applyBorder="1" applyAlignment="1" applyProtection="1">
      <alignment horizontal="center" vertical="center"/>
      <protection/>
    </xf>
    <xf numFmtId="3" fontId="27" fillId="0" borderId="0" xfId="0" applyNumberFormat="1" applyFont="1" applyFill="1" applyAlignment="1">
      <alignment horizontal="right"/>
    </xf>
    <xf numFmtId="43" fontId="27" fillId="0" borderId="0" xfId="0" applyNumberFormat="1" applyFont="1" applyFill="1" applyAlignment="1">
      <alignment horizontal="right"/>
    </xf>
    <xf numFmtId="3" fontId="5" fillId="0" borderId="0" xfId="0" applyNumberFormat="1" applyFont="1" applyFill="1" applyAlignment="1">
      <alignment/>
    </xf>
    <xf numFmtId="3" fontId="4" fillId="3"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center" vertical="center"/>
      <protection/>
    </xf>
    <xf numFmtId="3" fontId="23" fillId="0" borderId="0" xfId="0" applyNumberFormat="1" applyFont="1" applyFill="1" applyAlignment="1">
      <alignment horizontal="right"/>
    </xf>
    <xf numFmtId="43" fontId="23" fillId="0" borderId="0" xfId="0" applyNumberFormat="1" applyFont="1" applyFill="1" applyAlignment="1">
      <alignment horizontal="right"/>
    </xf>
    <xf numFmtId="3" fontId="2" fillId="0" borderId="0" xfId="0" applyNumberFormat="1" applyFont="1" applyFill="1" applyAlignment="1">
      <alignment/>
    </xf>
    <xf numFmtId="3" fontId="0" fillId="7" borderId="10" xfId="0" applyNumberFormat="1" applyFont="1" applyFill="1" applyBorder="1" applyAlignment="1">
      <alignment horizontal="center" vertical="center"/>
    </xf>
    <xf numFmtId="3" fontId="0" fillId="33" borderId="10" xfId="0" applyNumberFormat="1" applyFont="1" applyFill="1" applyBorder="1" applyAlignment="1">
      <alignment horizontal="center" vertical="center"/>
    </xf>
    <xf numFmtId="3" fontId="0" fillId="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29" fillId="4" borderId="10" xfId="0" applyNumberFormat="1" applyFont="1" applyFill="1" applyBorder="1" applyAlignment="1">
      <alignment horizontal="center" vertical="center"/>
    </xf>
    <xf numFmtId="3" fontId="0" fillId="7" borderId="10" xfId="0" applyNumberFormat="1" applyFont="1" applyFill="1" applyBorder="1" applyAlignment="1">
      <alignment horizontal="center" vertical="center"/>
    </xf>
    <xf numFmtId="3" fontId="0" fillId="13"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4" fontId="2"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vertical="center"/>
      <protection/>
    </xf>
    <xf numFmtId="3" fontId="5" fillId="0" borderId="10" xfId="0" applyNumberFormat="1" applyFont="1" applyFill="1" applyBorder="1" applyAlignment="1">
      <alignment horizontal="center" vertical="center"/>
    </xf>
    <xf numFmtId="49" fontId="4" fillId="0" borderId="10" xfId="57" applyNumberFormat="1" applyFont="1" applyFill="1" applyBorder="1" applyAlignment="1" applyProtection="1">
      <alignment vertical="center"/>
      <protection locked="0"/>
    </xf>
    <xf numFmtId="3" fontId="3" fillId="33" borderId="10" xfId="0" applyNumberFormat="1" applyFont="1" applyFill="1" applyBorder="1" applyAlignment="1" applyProtection="1">
      <alignment vertical="center" wrapText="1"/>
      <protection/>
    </xf>
    <xf numFmtId="3" fontId="4" fillId="33" borderId="11" xfId="0" applyNumberFormat="1" applyFont="1" applyFill="1" applyBorder="1" applyAlignment="1" applyProtection="1">
      <alignment vertical="center" wrapText="1"/>
      <protection/>
    </xf>
    <xf numFmtId="3" fontId="0" fillId="33" borderId="10" xfId="0" applyNumberFormat="1" applyFont="1" applyFill="1" applyBorder="1" applyAlignment="1" applyProtection="1">
      <alignment vertical="center" wrapText="1"/>
      <protection/>
    </xf>
    <xf numFmtId="4" fontId="23" fillId="33" borderId="0" xfId="0" applyNumberFormat="1" applyFont="1" applyFill="1" applyAlignment="1">
      <alignment/>
    </xf>
    <xf numFmtId="3" fontId="66" fillId="34" borderId="10" xfId="0" applyNumberFormat="1" applyFont="1" applyFill="1" applyBorder="1" applyAlignment="1" applyProtection="1">
      <alignment horizontal="center" vertical="center"/>
      <protection/>
    </xf>
    <xf numFmtId="3" fontId="0" fillId="33" borderId="10" xfId="0" applyNumberFormat="1" applyFont="1" applyFill="1" applyBorder="1" applyAlignment="1">
      <alignment/>
    </xf>
    <xf numFmtId="3" fontId="5" fillId="33" borderId="10" xfId="0" applyNumberFormat="1" applyFont="1" applyFill="1" applyBorder="1" applyAlignment="1">
      <alignment/>
    </xf>
    <xf numFmtId="3" fontId="4" fillId="33" borderId="10" xfId="0" applyNumberFormat="1" applyFont="1" applyFill="1" applyBorder="1" applyAlignment="1">
      <alignment/>
    </xf>
    <xf numFmtId="3" fontId="5" fillId="0" borderId="10" xfId="0" applyNumberFormat="1" applyFont="1" applyFill="1" applyBorder="1" applyAlignment="1">
      <alignment/>
    </xf>
    <xf numFmtId="3" fontId="5" fillId="34" borderId="10" xfId="0" applyNumberFormat="1" applyFont="1" applyFill="1" applyBorder="1" applyAlignment="1">
      <alignment/>
    </xf>
    <xf numFmtId="3" fontId="2" fillId="33" borderId="10" xfId="0" applyNumberFormat="1" applyFont="1" applyFill="1" applyBorder="1" applyAlignment="1">
      <alignment/>
    </xf>
    <xf numFmtId="3" fontId="0" fillId="33" borderId="10" xfId="0" applyNumberFormat="1" applyFont="1" applyFill="1" applyBorder="1" applyAlignment="1">
      <alignment/>
    </xf>
    <xf numFmtId="3" fontId="2" fillId="0" borderId="10" xfId="0" applyNumberFormat="1"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6" fillId="0" borderId="11" xfId="0" applyNumberFormat="1" applyFont="1" applyFill="1" applyBorder="1" applyAlignment="1">
      <alignment horizontal="center" vertical="center" wrapText="1"/>
    </xf>
    <xf numFmtId="0" fontId="3" fillId="0" borderId="17" xfId="0" applyFont="1" applyFill="1" applyBorder="1" applyAlignment="1">
      <alignment/>
    </xf>
    <xf numFmtId="49" fontId="11" fillId="0" borderId="0" xfId="0" applyNumberFormat="1" applyFont="1" applyFill="1" applyAlignment="1">
      <alignment horizontal="left"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13" fillId="0" borderId="14"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distributed" wrapText="1"/>
    </xf>
    <xf numFmtId="0" fontId="3" fillId="0" borderId="16" xfId="0" applyFont="1" applyFill="1" applyBorder="1" applyAlignment="1">
      <alignment horizontal="center" vertical="distributed"/>
    </xf>
    <xf numFmtId="49" fontId="6" fillId="0" borderId="22" xfId="0" applyNumberFormat="1" applyFont="1" applyFill="1" applyBorder="1" applyAlignment="1">
      <alignment horizontal="center" vertical="center" wrapText="1"/>
    </xf>
    <xf numFmtId="3" fontId="2" fillId="33" borderId="15" xfId="0" applyNumberFormat="1" applyFont="1" applyFill="1" applyBorder="1" applyAlignment="1" applyProtection="1">
      <alignment horizontal="center" vertical="center" wrapText="1"/>
      <protection/>
    </xf>
    <xf numFmtId="3" fontId="2" fillId="33" borderId="16" xfId="0" applyNumberFormat="1" applyFont="1" applyFill="1" applyBorder="1" applyAlignment="1" applyProtection="1">
      <alignment horizontal="center" vertical="center" wrapText="1"/>
      <protection/>
    </xf>
    <xf numFmtId="3" fontId="20" fillId="33" borderId="18" xfId="0" applyNumberFormat="1" applyFont="1" applyFill="1" applyBorder="1" applyAlignment="1" applyProtection="1">
      <alignment horizontal="center" vertical="center" wrapText="1"/>
      <protection/>
    </xf>
    <xf numFmtId="3" fontId="20" fillId="33" borderId="14" xfId="0" applyNumberFormat="1" applyFont="1" applyFill="1" applyBorder="1" applyAlignment="1" applyProtection="1">
      <alignment horizontal="center" vertical="center" wrapText="1"/>
      <protection/>
    </xf>
    <xf numFmtId="3" fontId="20" fillId="33" borderId="19" xfId="0" applyNumberFormat="1" applyFont="1" applyFill="1" applyBorder="1" applyAlignment="1" applyProtection="1">
      <alignment horizontal="center" vertical="center" wrapText="1"/>
      <protection/>
    </xf>
    <xf numFmtId="3" fontId="12" fillId="33" borderId="0" xfId="0" applyNumberFormat="1" applyFont="1" applyFill="1" applyBorder="1" applyAlignment="1">
      <alignment horizontal="center" wrapText="1"/>
    </xf>
    <xf numFmtId="3" fontId="3" fillId="33" borderId="0" xfId="0" applyNumberFormat="1" applyFont="1" applyFill="1" applyAlignment="1">
      <alignment horizontal="left" wrapText="1"/>
    </xf>
    <xf numFmtId="3" fontId="5" fillId="33" borderId="15" xfId="0" applyNumberFormat="1" applyFont="1" applyFill="1" applyBorder="1" applyAlignment="1" applyProtection="1">
      <alignment horizontal="center" vertical="center" wrapText="1"/>
      <protection/>
    </xf>
    <xf numFmtId="3" fontId="5" fillId="33" borderId="16" xfId="0" applyNumberFormat="1" applyFont="1" applyFill="1" applyBorder="1" applyAlignment="1" applyProtection="1">
      <alignment horizontal="center" vertical="center" wrapText="1"/>
      <protection/>
    </xf>
    <xf numFmtId="3" fontId="3" fillId="33" borderId="0" xfId="0" applyNumberFormat="1" applyFont="1" applyFill="1" applyAlignment="1">
      <alignment horizontal="left"/>
    </xf>
    <xf numFmtId="3" fontId="16" fillId="33" borderId="0" xfId="0" applyNumberFormat="1" applyFont="1" applyFill="1" applyAlignment="1">
      <alignment horizontal="center" wrapText="1"/>
    </xf>
    <xf numFmtId="3" fontId="12" fillId="33" borderId="0" xfId="0" applyNumberFormat="1" applyFont="1" applyFill="1" applyBorder="1" applyAlignment="1">
      <alignment horizontal="center" vertical="center"/>
    </xf>
    <xf numFmtId="3" fontId="30" fillId="33" borderId="0" xfId="0" applyNumberFormat="1" applyFont="1" applyFill="1" applyBorder="1" applyAlignment="1">
      <alignment horizontal="center" vertical="center"/>
    </xf>
    <xf numFmtId="3" fontId="20" fillId="33" borderId="10" xfId="0" applyNumberFormat="1" applyFont="1" applyFill="1" applyBorder="1" applyAlignment="1" applyProtection="1">
      <alignment horizontal="center" vertical="center" wrapText="1"/>
      <protection/>
    </xf>
    <xf numFmtId="3" fontId="20" fillId="33" borderId="19" xfId="0" applyNumberFormat="1" applyFont="1" applyFill="1" applyBorder="1" applyAlignment="1">
      <alignment horizontal="center" vertical="center" wrapText="1"/>
    </xf>
    <xf numFmtId="3" fontId="20" fillId="33" borderId="23" xfId="0" applyNumberFormat="1" applyFont="1" applyFill="1" applyBorder="1" applyAlignment="1">
      <alignment horizontal="center" vertical="center" wrapText="1"/>
    </xf>
    <xf numFmtId="3" fontId="20" fillId="33" borderId="24" xfId="0" applyNumberFormat="1" applyFont="1" applyFill="1" applyBorder="1" applyAlignment="1">
      <alignment horizontal="center" vertical="center" wrapText="1"/>
    </xf>
    <xf numFmtId="3" fontId="31" fillId="33" borderId="0" xfId="0" applyNumberFormat="1" applyFont="1" applyFill="1" applyBorder="1" applyAlignment="1" quotePrefix="1">
      <alignment horizontal="center" wrapText="1"/>
    </xf>
    <xf numFmtId="3" fontId="31" fillId="33" borderId="0" xfId="0" applyNumberFormat="1" applyFont="1" applyFill="1" applyBorder="1" applyAlignment="1">
      <alignment horizontal="center" wrapText="1"/>
    </xf>
    <xf numFmtId="3" fontId="12" fillId="33" borderId="0" xfId="0" applyNumberFormat="1" applyFont="1" applyFill="1" applyAlignment="1">
      <alignment horizontal="center"/>
    </xf>
    <xf numFmtId="3" fontId="12" fillId="33" borderId="0" xfId="0" applyNumberFormat="1" applyFont="1" applyFill="1" applyAlignment="1">
      <alignment horizontal="center" wrapText="1"/>
    </xf>
    <xf numFmtId="3" fontId="13" fillId="33" borderId="0" xfId="0" applyNumberFormat="1" applyFont="1" applyFill="1" applyAlignment="1">
      <alignment horizontal="center"/>
    </xf>
    <xf numFmtId="3" fontId="20" fillId="33" borderId="18" xfId="0" applyNumberFormat="1" applyFont="1" applyFill="1" applyBorder="1" applyAlignment="1">
      <alignment horizontal="center" vertical="center" wrapText="1"/>
    </xf>
    <xf numFmtId="3" fontId="20" fillId="33" borderId="20" xfId="0" applyNumberFormat="1" applyFont="1" applyFill="1" applyBorder="1" applyAlignment="1">
      <alignment horizontal="center" vertical="center" wrapText="1"/>
    </xf>
    <xf numFmtId="3" fontId="20" fillId="33" borderId="11" xfId="0" applyNumberFormat="1" applyFont="1" applyFill="1" applyBorder="1" applyAlignment="1">
      <alignment horizontal="center" vertical="center" wrapText="1"/>
    </xf>
    <xf numFmtId="3" fontId="20" fillId="33" borderId="17" xfId="0" applyNumberFormat="1" applyFont="1" applyFill="1" applyBorder="1" applyAlignment="1">
      <alignment horizontal="center" vertical="center" wrapText="1"/>
    </xf>
    <xf numFmtId="3" fontId="20" fillId="33" borderId="13" xfId="0" applyNumberFormat="1" applyFont="1" applyFill="1" applyBorder="1" applyAlignment="1">
      <alignment horizontal="center" vertical="center" wrapText="1"/>
    </xf>
    <xf numFmtId="3" fontId="5" fillId="33" borderId="15" xfId="0" applyNumberFormat="1" applyFont="1" applyFill="1" applyBorder="1" applyAlignment="1">
      <alignment horizontal="center" vertical="center"/>
    </xf>
    <xf numFmtId="3" fontId="5" fillId="33" borderId="22" xfId="0" applyNumberFormat="1" applyFont="1" applyFill="1" applyBorder="1" applyAlignment="1">
      <alignment horizontal="center" vertical="center"/>
    </xf>
    <xf numFmtId="3" fontId="5" fillId="33" borderId="16" xfId="0" applyNumberFormat="1" applyFont="1" applyFill="1" applyBorder="1" applyAlignment="1">
      <alignment horizontal="center" vertical="center"/>
    </xf>
    <xf numFmtId="3" fontId="16" fillId="33" borderId="0" xfId="0" applyNumberFormat="1" applyFont="1" applyFill="1" applyAlignment="1">
      <alignment horizontal="center"/>
    </xf>
    <xf numFmtId="3" fontId="20" fillId="33" borderId="21" xfId="0" applyNumberFormat="1" applyFont="1" applyFill="1" applyBorder="1" applyAlignment="1">
      <alignment horizontal="center" vertical="center" wrapText="1"/>
    </xf>
    <xf numFmtId="3" fontId="30" fillId="33" borderId="0" xfId="0" applyNumberFormat="1" applyFont="1" applyFill="1" applyBorder="1" applyAlignment="1">
      <alignment horizontal="center" wrapText="1"/>
    </xf>
    <xf numFmtId="3" fontId="0" fillId="33" borderId="12" xfId="0" applyNumberFormat="1" applyFont="1" applyFill="1" applyBorder="1" applyAlignment="1">
      <alignment/>
    </xf>
    <xf numFmtId="3" fontId="20" fillId="33" borderId="16" xfId="0" applyNumberFormat="1" applyFont="1" applyFill="1" applyBorder="1" applyAlignment="1" applyProtection="1">
      <alignment horizontal="center" vertical="center" wrapText="1"/>
      <protection/>
    </xf>
    <xf numFmtId="3" fontId="20" fillId="33" borderId="15" xfId="0" applyNumberFormat="1" applyFont="1" applyFill="1" applyBorder="1" applyAlignment="1" applyProtection="1">
      <alignment horizontal="center" vertical="center" wrapText="1"/>
      <protection/>
    </xf>
    <xf numFmtId="3" fontId="20" fillId="33" borderId="22" xfId="0" applyNumberFormat="1" applyFont="1" applyFill="1" applyBorder="1" applyAlignment="1" applyProtection="1">
      <alignment horizontal="center" vertical="center" wrapText="1"/>
      <protection/>
    </xf>
    <xf numFmtId="3" fontId="20" fillId="33" borderId="11" xfId="0" applyNumberFormat="1" applyFont="1" applyFill="1" applyBorder="1" applyAlignment="1" applyProtection="1">
      <alignment horizontal="center" vertical="center" wrapText="1"/>
      <protection/>
    </xf>
    <xf numFmtId="3" fontId="31" fillId="33" borderId="14" xfId="0" applyNumberFormat="1" applyFont="1" applyFill="1" applyBorder="1" applyAlignment="1">
      <alignment horizontal="center"/>
    </xf>
    <xf numFmtId="3" fontId="20" fillId="33" borderId="10" xfId="0" applyNumberFormat="1" applyFont="1" applyFill="1" applyBorder="1" applyAlignment="1">
      <alignment horizontal="center" vertical="center" wrapText="1"/>
    </xf>
    <xf numFmtId="4" fontId="20" fillId="33" borderId="11" xfId="0" applyNumberFormat="1" applyFont="1" applyFill="1" applyBorder="1" applyAlignment="1" applyProtection="1">
      <alignment horizontal="center" vertical="center" wrapText="1"/>
      <protection/>
    </xf>
    <xf numFmtId="4" fontId="20" fillId="33" borderId="17" xfId="0" applyNumberFormat="1" applyFont="1" applyFill="1" applyBorder="1" applyAlignment="1">
      <alignment horizontal="center" vertical="center" wrapText="1"/>
    </xf>
    <xf numFmtId="4" fontId="20" fillId="33" borderId="13" xfId="0" applyNumberFormat="1" applyFont="1" applyFill="1" applyBorder="1" applyAlignment="1">
      <alignment horizontal="center" vertical="center" wrapText="1"/>
    </xf>
    <xf numFmtId="3" fontId="10" fillId="33" borderId="15" xfId="0" applyNumberFormat="1" applyFont="1" applyFill="1" applyBorder="1" applyAlignment="1" applyProtection="1">
      <alignment horizontal="center" vertical="center" wrapText="1"/>
      <protection/>
    </xf>
    <xf numFmtId="3" fontId="10" fillId="33" borderId="22" xfId="0" applyNumberFormat="1" applyFont="1" applyFill="1" applyBorder="1" applyAlignment="1">
      <alignment horizontal="center" vertical="center" wrapText="1"/>
    </xf>
    <xf numFmtId="3" fontId="10" fillId="33" borderId="16" xfId="0" applyNumberFormat="1" applyFont="1" applyFill="1" applyBorder="1" applyAlignment="1">
      <alignment horizontal="center" vertical="center" wrapText="1"/>
    </xf>
    <xf numFmtId="3" fontId="0" fillId="33" borderId="10" xfId="0" applyNumberFormat="1" applyFont="1" applyFill="1" applyBorder="1" applyAlignment="1">
      <alignment horizontal="center" wrapText="1"/>
    </xf>
    <xf numFmtId="3" fontId="0" fillId="33" borderId="10" xfId="0" applyNumberFormat="1" applyFont="1" applyFill="1" applyBorder="1" applyAlignment="1">
      <alignment horizontal="center"/>
    </xf>
    <xf numFmtId="3" fontId="0" fillId="33" borderId="0" xfId="0" applyNumberFormat="1" applyFont="1" applyFill="1" applyAlignment="1">
      <alignment horizontal="left"/>
    </xf>
    <xf numFmtId="3" fontId="2" fillId="33" borderId="0" xfId="0" applyNumberFormat="1" applyFont="1" applyFill="1" applyBorder="1" applyAlignment="1">
      <alignment horizontal="left" wrapText="1"/>
    </xf>
    <xf numFmtId="3" fontId="6" fillId="33" borderId="18" xfId="0" applyNumberFormat="1" applyFont="1" applyFill="1" applyBorder="1" applyAlignment="1">
      <alignment horizontal="center" vertical="center" wrapText="1"/>
    </xf>
    <xf numFmtId="3" fontId="6" fillId="33" borderId="19" xfId="0" applyNumberFormat="1" applyFont="1" applyFill="1" applyBorder="1" applyAlignment="1">
      <alignment horizontal="center" vertical="center" wrapText="1"/>
    </xf>
    <xf numFmtId="3" fontId="6" fillId="33" borderId="20" xfId="0" applyNumberFormat="1" applyFont="1" applyFill="1" applyBorder="1" applyAlignment="1">
      <alignment horizontal="center" vertical="center" wrapText="1"/>
    </xf>
    <xf numFmtId="3" fontId="6" fillId="33" borderId="21" xfId="0" applyNumberFormat="1" applyFont="1" applyFill="1" applyBorder="1" applyAlignment="1">
      <alignment horizontal="center" vertical="center" wrapText="1"/>
    </xf>
    <xf numFmtId="3" fontId="6" fillId="33" borderId="23"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20" fillId="33" borderId="13" xfId="0" applyNumberFormat="1" applyFont="1" applyFill="1" applyBorder="1" applyAlignment="1" applyProtection="1">
      <alignment horizontal="center" vertical="center" wrapText="1"/>
      <protection/>
    </xf>
    <xf numFmtId="3" fontId="0" fillId="33" borderId="12" xfId="0" applyNumberFormat="1" applyFont="1" applyFill="1" applyBorder="1" applyAlignment="1">
      <alignment horizontal="left"/>
    </xf>
    <xf numFmtId="3" fontId="19" fillId="33" borderId="0" xfId="0" applyNumberFormat="1" applyFont="1" applyFill="1" applyBorder="1" applyAlignment="1">
      <alignment horizontal="center" vertical="center"/>
    </xf>
    <xf numFmtId="3" fontId="19" fillId="33" borderId="0" xfId="0" applyNumberFormat="1" applyFont="1" applyFill="1" applyBorder="1" applyAlignment="1">
      <alignment horizontal="center" wrapText="1"/>
    </xf>
    <xf numFmtId="4" fontId="7" fillId="33" borderId="11" xfId="0" applyNumberFormat="1" applyFont="1" applyFill="1" applyBorder="1" applyAlignment="1" applyProtection="1">
      <alignment horizontal="center" vertical="center" wrapText="1"/>
      <protection/>
    </xf>
    <xf numFmtId="4" fontId="7" fillId="33" borderId="17" xfId="0" applyNumberFormat="1" applyFont="1" applyFill="1" applyBorder="1" applyAlignment="1">
      <alignment horizontal="center" vertical="center" wrapText="1"/>
    </xf>
    <xf numFmtId="4" fontId="7" fillId="33" borderId="13" xfId="0" applyNumberFormat="1" applyFont="1" applyFill="1" applyBorder="1" applyAlignment="1">
      <alignment horizontal="center" vertical="center" wrapText="1"/>
    </xf>
    <xf numFmtId="3" fontId="30" fillId="33" borderId="0" xfId="0" applyNumberFormat="1" applyFont="1" applyFill="1" applyBorder="1" applyAlignment="1">
      <alignment horizontal="center" wrapText="1"/>
    </xf>
    <xf numFmtId="3" fontId="31" fillId="33" borderId="0" xfId="0" applyNumberFormat="1" applyFont="1" applyFill="1" applyBorder="1" applyAlignment="1">
      <alignment horizontal="center" vertical="center"/>
    </xf>
    <xf numFmtId="3" fontId="19" fillId="33" borderId="0" xfId="0" applyNumberFormat="1" applyFont="1" applyFill="1" applyBorder="1" applyAlignment="1">
      <alignment horizontal="center" vertical="center"/>
    </xf>
    <xf numFmtId="3" fontId="30" fillId="33" borderId="0" xfId="0" applyNumberFormat="1" applyFont="1" applyFill="1" applyBorder="1" applyAlignment="1">
      <alignment horizontal="center" vertical="center"/>
    </xf>
    <xf numFmtId="3" fontId="5" fillId="33" borderId="15" xfId="0" applyNumberFormat="1" applyFont="1" applyFill="1" applyBorder="1" applyAlignment="1" applyProtection="1">
      <alignment horizontal="center" vertical="center" wrapText="1"/>
      <protection/>
    </xf>
    <xf numFmtId="3" fontId="5" fillId="33" borderId="16"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Goc) THONG KE TT01 Toàn tỉnh Hoa Binh 6 tháng 201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573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573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525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525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5525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81" t="s">
        <v>14</v>
      </c>
      <c r="B1" s="181"/>
      <c r="C1" s="187" t="s">
        <v>58</v>
      </c>
      <c r="D1" s="187"/>
      <c r="E1" s="187"/>
      <c r="F1" s="182" t="s">
        <v>54</v>
      </c>
      <c r="G1" s="182"/>
      <c r="H1" s="182"/>
    </row>
    <row r="2" spans="1:8" ht="33.75" customHeight="1">
      <c r="A2" s="183" t="s">
        <v>61</v>
      </c>
      <c r="B2" s="183"/>
      <c r="C2" s="187"/>
      <c r="D2" s="187"/>
      <c r="E2" s="187"/>
      <c r="F2" s="184" t="s">
        <v>55</v>
      </c>
      <c r="G2" s="184"/>
      <c r="H2" s="184"/>
    </row>
    <row r="3" spans="1:8" ht="19.5" customHeight="1">
      <c r="A3" s="4" t="s">
        <v>49</v>
      </c>
      <c r="B3" s="4"/>
      <c r="C3" s="22"/>
      <c r="D3" s="22"/>
      <c r="E3" s="22"/>
      <c r="F3" s="184" t="s">
        <v>56</v>
      </c>
      <c r="G3" s="184"/>
      <c r="H3" s="184"/>
    </row>
    <row r="4" spans="1:8" s="5" customFormat="1" ht="19.5" customHeight="1">
      <c r="A4" s="4"/>
      <c r="B4" s="4"/>
      <c r="D4" s="6"/>
      <c r="F4" s="7" t="s">
        <v>57</v>
      </c>
      <c r="G4" s="7"/>
      <c r="H4" s="7"/>
    </row>
    <row r="5" spans="1:8" s="21" customFormat="1" ht="36" customHeight="1">
      <c r="A5" s="200" t="s">
        <v>42</v>
      </c>
      <c r="B5" s="201"/>
      <c r="C5" s="204" t="s">
        <v>52</v>
      </c>
      <c r="D5" s="205"/>
      <c r="E5" s="206" t="s">
        <v>51</v>
      </c>
      <c r="F5" s="206"/>
      <c r="G5" s="206"/>
      <c r="H5" s="186"/>
    </row>
    <row r="6" spans="1:8" s="21" customFormat="1" ht="20.25" customHeight="1">
      <c r="A6" s="202"/>
      <c r="B6" s="203"/>
      <c r="C6" s="188" t="s">
        <v>2</v>
      </c>
      <c r="D6" s="188" t="s">
        <v>59</v>
      </c>
      <c r="E6" s="185" t="s">
        <v>53</v>
      </c>
      <c r="F6" s="186"/>
      <c r="G6" s="185" t="s">
        <v>60</v>
      </c>
      <c r="H6" s="186"/>
    </row>
    <row r="7" spans="1:8" s="21" customFormat="1" ht="52.5" customHeight="1">
      <c r="A7" s="202"/>
      <c r="B7" s="203"/>
      <c r="C7" s="189"/>
      <c r="D7" s="189"/>
      <c r="E7" s="3" t="s">
        <v>2</v>
      </c>
      <c r="F7" s="3" t="s">
        <v>6</v>
      </c>
      <c r="G7" s="3" t="s">
        <v>2</v>
      </c>
      <c r="H7" s="3" t="s">
        <v>6</v>
      </c>
    </row>
    <row r="8" spans="1:8" ht="15" customHeight="1">
      <c r="A8" s="191" t="s">
        <v>4</v>
      </c>
      <c r="B8" s="192"/>
      <c r="C8" s="8">
        <v>1</v>
      </c>
      <c r="D8" s="8" t="s">
        <v>27</v>
      </c>
      <c r="E8" s="8" t="s">
        <v>32</v>
      </c>
      <c r="F8" s="8" t="s">
        <v>43</v>
      </c>
      <c r="G8" s="8" t="s">
        <v>44</v>
      </c>
      <c r="H8" s="8" t="s">
        <v>45</v>
      </c>
    </row>
    <row r="9" spans="1:8" ht="26.25" customHeight="1">
      <c r="A9" s="193" t="s">
        <v>20</v>
      </c>
      <c r="B9" s="194"/>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26</v>
      </c>
      <c r="B12" s="2" t="s">
        <v>9</v>
      </c>
      <c r="C12" s="2"/>
      <c r="D12" s="11"/>
      <c r="E12" s="11"/>
      <c r="F12" s="11"/>
      <c r="G12" s="11"/>
      <c r="H12" s="11"/>
    </row>
    <row r="13" spans="1:8" ht="24.75" customHeight="1">
      <c r="A13" s="14" t="s">
        <v>27</v>
      </c>
      <c r="B13" s="2" t="s">
        <v>9</v>
      </c>
      <c r="C13" s="2"/>
      <c r="D13" s="11"/>
      <c r="E13" s="11"/>
      <c r="F13" s="11"/>
      <c r="G13" s="11"/>
      <c r="H13" s="11"/>
    </row>
    <row r="14" spans="1:8" ht="24.75" customHeight="1">
      <c r="A14" s="14" t="s">
        <v>32</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95" t="s">
        <v>41</v>
      </c>
      <c r="C16" s="195"/>
      <c r="D16" s="24"/>
      <c r="E16" s="197" t="s">
        <v>12</v>
      </c>
      <c r="F16" s="197"/>
      <c r="G16" s="197"/>
      <c r="H16" s="197"/>
    </row>
    <row r="17" spans="2:8" ht="15.75" customHeight="1">
      <c r="B17" s="195"/>
      <c r="C17" s="195"/>
      <c r="D17" s="24"/>
      <c r="E17" s="198" t="s">
        <v>22</v>
      </c>
      <c r="F17" s="198"/>
      <c r="G17" s="198"/>
      <c r="H17" s="198"/>
    </row>
    <row r="18" spans="2:8" s="25" customFormat="1" ht="15.75" customHeight="1">
      <c r="B18" s="195"/>
      <c r="C18" s="195"/>
      <c r="D18" s="26"/>
      <c r="E18" s="199" t="s">
        <v>40</v>
      </c>
      <c r="F18" s="199"/>
      <c r="G18" s="199"/>
      <c r="H18" s="199"/>
    </row>
    <row r="20" ht="15.75">
      <c r="B20" s="17"/>
    </row>
    <row r="22" ht="15.75" hidden="1">
      <c r="A22" s="18" t="s">
        <v>24</v>
      </c>
    </row>
    <row r="23" spans="1:3" ht="15.75" hidden="1">
      <c r="A23" s="19"/>
      <c r="B23" s="196" t="s">
        <v>36</v>
      </c>
      <c r="C23" s="196"/>
    </row>
    <row r="24" spans="1:8" ht="15.75" customHeight="1" hidden="1">
      <c r="A24" s="20" t="s">
        <v>13</v>
      </c>
      <c r="B24" s="190" t="s">
        <v>38</v>
      </c>
      <c r="C24" s="190"/>
      <c r="D24" s="20"/>
      <c r="E24" s="20"/>
      <c r="F24" s="20"/>
      <c r="G24" s="20"/>
      <c r="H24" s="20"/>
    </row>
    <row r="25" spans="1:8" ht="15" customHeight="1" hidden="1">
      <c r="A25" s="20"/>
      <c r="B25" s="190" t="s">
        <v>39</v>
      </c>
      <c r="C25" s="190"/>
      <c r="D25" s="190"/>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F15" sqref="F15"/>
    </sheetView>
  </sheetViews>
  <sheetFormatPr defaultColWidth="9.00390625" defaultRowHeight="15.75"/>
  <cols>
    <col min="1" max="1" width="3.875" style="0" customWidth="1"/>
    <col min="2" max="2" width="28.125" style="0" customWidth="1"/>
  </cols>
  <sheetData>
    <row r="1" spans="1:6" ht="24.75" customHeight="1">
      <c r="A1" s="35"/>
      <c r="B1" s="35" t="s">
        <v>108</v>
      </c>
      <c r="C1" s="35" t="s">
        <v>109</v>
      </c>
      <c r="D1" s="35"/>
      <c r="E1" s="35"/>
      <c r="F1" s="35"/>
    </row>
    <row r="2" ht="15.75">
      <c r="A2" t="s">
        <v>110</v>
      </c>
    </row>
    <row r="3" spans="1:3" ht="15.75">
      <c r="A3">
        <v>1</v>
      </c>
      <c r="B3" t="s">
        <v>111</v>
      </c>
      <c r="C3" t="s">
        <v>282</v>
      </c>
    </row>
    <row r="4" spans="1:3" ht="15.75">
      <c r="A4">
        <v>2</v>
      </c>
      <c r="B4" t="s">
        <v>112</v>
      </c>
      <c r="C4" s="35" t="s">
        <v>113</v>
      </c>
    </row>
    <row r="5" spans="1:3" ht="15.75">
      <c r="A5">
        <v>3</v>
      </c>
      <c r="B5" t="s">
        <v>114</v>
      </c>
      <c r="C5" s="35" t="s">
        <v>115</v>
      </c>
    </row>
    <row r="6" spans="1:3" ht="15.75">
      <c r="A6">
        <v>4</v>
      </c>
      <c r="B6" t="s">
        <v>116</v>
      </c>
      <c r="C6" t="s">
        <v>117</v>
      </c>
    </row>
    <row r="7" spans="1:3" ht="15.75">
      <c r="A7">
        <v>5</v>
      </c>
      <c r="B7" t="s">
        <v>118</v>
      </c>
      <c r="C7" s="36" t="s">
        <v>281</v>
      </c>
    </row>
    <row r="8" spans="1:3" ht="15.75">
      <c r="A8">
        <v>6</v>
      </c>
      <c r="B8" t="s">
        <v>119</v>
      </c>
      <c r="C8" s="35" t="s">
        <v>120</v>
      </c>
    </row>
    <row r="9" spans="1:2" ht="15.75">
      <c r="A9">
        <v>7</v>
      </c>
      <c r="B9" t="s">
        <v>121</v>
      </c>
    </row>
    <row r="10" spans="1:3" ht="15.75">
      <c r="A10">
        <v>8</v>
      </c>
      <c r="C10" s="35"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Z171"/>
  <sheetViews>
    <sheetView zoomScale="90" zoomScaleNormal="90" zoomScalePageLayoutView="0" workbookViewId="0" topLeftCell="A37">
      <selection activeCell="V57" sqref="V57:V61"/>
    </sheetView>
  </sheetViews>
  <sheetFormatPr defaultColWidth="9.00390625" defaultRowHeight="15.75"/>
  <cols>
    <col min="1" max="1" width="3.50390625" style="27" customWidth="1"/>
    <col min="2" max="2" width="18.25390625" style="37" customWidth="1"/>
    <col min="3" max="3" width="9.00390625" style="37" customWidth="1"/>
    <col min="4" max="5" width="7.375" style="37" customWidth="1"/>
    <col min="6" max="6" width="6.50390625" style="37" customWidth="1"/>
    <col min="7" max="7" width="6.125" style="37" customWidth="1"/>
    <col min="8" max="8" width="8.875" style="37" customWidth="1"/>
    <col min="9" max="9" width="7.875" style="37" customWidth="1"/>
    <col min="10" max="11" width="6.25390625" style="37" customWidth="1"/>
    <col min="12" max="12" width="6.625" style="37" customWidth="1"/>
    <col min="13" max="14" width="5.875" style="37" customWidth="1"/>
    <col min="15" max="15" width="5.625" style="37" customWidth="1"/>
    <col min="16" max="16" width="5.25390625" style="37" customWidth="1"/>
    <col min="17" max="17" width="7.50390625" style="37" customWidth="1"/>
    <col min="18" max="18" width="8.75390625" style="37" customWidth="1"/>
    <col min="19" max="19" width="7.625" style="62" customWidth="1"/>
    <col min="20" max="20" width="12.25390625" style="77" customWidth="1"/>
    <col min="21" max="21" width="10.625" style="77" customWidth="1"/>
    <col min="22" max="22" width="10.125" style="37" customWidth="1"/>
    <col min="23" max="16384" width="9.00390625" style="37" customWidth="1"/>
  </cols>
  <sheetData>
    <row r="1" spans="1:20" ht="20.25" customHeight="1">
      <c r="A1" s="29" t="s">
        <v>15</v>
      </c>
      <c r="B1" s="41"/>
      <c r="C1" s="41"/>
      <c r="E1" s="226" t="s">
        <v>50</v>
      </c>
      <c r="F1" s="226"/>
      <c r="G1" s="226"/>
      <c r="H1" s="226"/>
      <c r="I1" s="226"/>
      <c r="J1" s="226"/>
      <c r="K1" s="226"/>
      <c r="L1" s="226"/>
      <c r="M1" s="226"/>
      <c r="N1" s="226"/>
      <c r="O1" s="226"/>
      <c r="P1" s="33" t="s">
        <v>122</v>
      </c>
      <c r="Q1" s="33"/>
      <c r="R1" s="33"/>
      <c r="S1" s="60"/>
      <c r="T1" s="76"/>
    </row>
    <row r="2" spans="1:20" ht="17.25" customHeight="1">
      <c r="A2" s="255" t="s">
        <v>106</v>
      </c>
      <c r="B2" s="255"/>
      <c r="C2" s="255"/>
      <c r="D2" s="255"/>
      <c r="E2" s="227" t="s">
        <v>21</v>
      </c>
      <c r="F2" s="227"/>
      <c r="G2" s="227"/>
      <c r="H2" s="227"/>
      <c r="I2" s="227"/>
      <c r="J2" s="227"/>
      <c r="K2" s="227"/>
      <c r="L2" s="227"/>
      <c r="M2" s="227"/>
      <c r="N2" s="227"/>
      <c r="O2" s="227"/>
      <c r="P2" s="256" t="str">
        <f>'Khai báo'!C4</f>
        <v>Cục THADS tỉnh Long An.</v>
      </c>
      <c r="Q2" s="256"/>
      <c r="R2" s="256"/>
      <c r="S2" s="256"/>
      <c r="T2" s="78"/>
    </row>
    <row r="3" spans="1:20" ht="14.25" customHeight="1">
      <c r="A3" s="255" t="s">
        <v>107</v>
      </c>
      <c r="B3" s="255"/>
      <c r="C3" s="255"/>
      <c r="D3" s="255"/>
      <c r="E3" s="228" t="str">
        <f>'Khai báo'!C3</f>
        <v>05 Tháng / Năm 2019</v>
      </c>
      <c r="F3" s="228"/>
      <c r="G3" s="228"/>
      <c r="H3" s="228"/>
      <c r="I3" s="228"/>
      <c r="J3" s="228"/>
      <c r="K3" s="228"/>
      <c r="L3" s="228"/>
      <c r="M3" s="228"/>
      <c r="N3" s="228"/>
      <c r="O3" s="228"/>
      <c r="P3" s="33" t="s">
        <v>114</v>
      </c>
      <c r="Q3" s="39"/>
      <c r="R3" s="33"/>
      <c r="S3" s="60"/>
      <c r="T3" s="76"/>
    </row>
    <row r="4" spans="1:20" ht="14.25" customHeight="1">
      <c r="A4" s="29" t="s">
        <v>91</v>
      </c>
      <c r="B4" s="41"/>
      <c r="C4" s="41"/>
      <c r="D4" s="41"/>
      <c r="E4" s="41"/>
      <c r="F4" s="41"/>
      <c r="G4" s="41"/>
      <c r="H4" s="41"/>
      <c r="I4" s="41"/>
      <c r="J4" s="41"/>
      <c r="K4" s="41"/>
      <c r="L4" s="41"/>
      <c r="M4" s="41"/>
      <c r="N4" s="40"/>
      <c r="O4" s="40"/>
      <c r="P4" s="256" t="str">
        <f>'Khai báo'!C5</f>
        <v>Tổng Cục Thi hành án dân sự.</v>
      </c>
      <c r="Q4" s="256"/>
      <c r="R4" s="256"/>
      <c r="S4" s="256"/>
      <c r="T4" s="78"/>
    </row>
    <row r="5" spans="2:19" ht="12.75" customHeight="1">
      <c r="B5" s="38"/>
      <c r="C5" s="38"/>
      <c r="P5" s="240" t="s">
        <v>123</v>
      </c>
      <c r="Q5" s="240"/>
      <c r="R5" s="240"/>
      <c r="S5" s="240"/>
    </row>
    <row r="6" spans="1:22" ht="22.5" customHeight="1">
      <c r="A6" s="257" t="s">
        <v>42</v>
      </c>
      <c r="B6" s="258"/>
      <c r="C6" s="250" t="s">
        <v>92</v>
      </c>
      <c r="D6" s="251"/>
      <c r="E6" s="252"/>
      <c r="F6" s="229" t="s">
        <v>68</v>
      </c>
      <c r="G6" s="231" t="s">
        <v>93</v>
      </c>
      <c r="H6" s="234" t="s">
        <v>69</v>
      </c>
      <c r="I6" s="235"/>
      <c r="J6" s="235"/>
      <c r="K6" s="235"/>
      <c r="L6" s="235"/>
      <c r="M6" s="235"/>
      <c r="N6" s="235"/>
      <c r="O6" s="235"/>
      <c r="P6" s="235"/>
      <c r="Q6" s="236"/>
      <c r="R6" s="244" t="s">
        <v>94</v>
      </c>
      <c r="S6" s="247" t="s">
        <v>95</v>
      </c>
      <c r="V6" s="253" t="s">
        <v>284</v>
      </c>
    </row>
    <row r="7" spans="1:26" s="55" customFormat="1" ht="16.5" customHeight="1">
      <c r="A7" s="259"/>
      <c r="B7" s="260"/>
      <c r="C7" s="244" t="s">
        <v>25</v>
      </c>
      <c r="D7" s="209" t="s">
        <v>5</v>
      </c>
      <c r="E7" s="221"/>
      <c r="F7" s="230"/>
      <c r="G7" s="232"/>
      <c r="H7" s="231" t="s">
        <v>19</v>
      </c>
      <c r="I7" s="209" t="s">
        <v>70</v>
      </c>
      <c r="J7" s="210"/>
      <c r="K7" s="210"/>
      <c r="L7" s="210"/>
      <c r="M7" s="210"/>
      <c r="N7" s="210"/>
      <c r="O7" s="210"/>
      <c r="P7" s="211"/>
      <c r="Q7" s="221" t="s">
        <v>96</v>
      </c>
      <c r="R7" s="232"/>
      <c r="S7" s="248"/>
      <c r="T7" s="76"/>
      <c r="U7" s="76"/>
      <c r="V7" s="254"/>
      <c r="W7" s="34"/>
      <c r="X7" s="34"/>
      <c r="Y7" s="34"/>
      <c r="Z7" s="34"/>
    </row>
    <row r="8" spans="1:22" ht="15.75" customHeight="1">
      <c r="A8" s="259"/>
      <c r="B8" s="260"/>
      <c r="C8" s="232"/>
      <c r="D8" s="222"/>
      <c r="E8" s="223"/>
      <c r="F8" s="230"/>
      <c r="G8" s="232"/>
      <c r="H8" s="232"/>
      <c r="I8" s="231" t="s">
        <v>19</v>
      </c>
      <c r="J8" s="242" t="s">
        <v>5</v>
      </c>
      <c r="K8" s="243"/>
      <c r="L8" s="243"/>
      <c r="M8" s="243"/>
      <c r="N8" s="243"/>
      <c r="O8" s="243"/>
      <c r="P8" s="241"/>
      <c r="Q8" s="238"/>
      <c r="R8" s="232"/>
      <c r="S8" s="248"/>
      <c r="V8" s="254"/>
    </row>
    <row r="9" spans="1:22" ht="15.75" customHeight="1">
      <c r="A9" s="259"/>
      <c r="B9" s="260"/>
      <c r="C9" s="232"/>
      <c r="D9" s="244" t="s">
        <v>97</v>
      </c>
      <c r="E9" s="244" t="s">
        <v>98</v>
      </c>
      <c r="F9" s="230"/>
      <c r="G9" s="232"/>
      <c r="H9" s="232"/>
      <c r="I9" s="232"/>
      <c r="J9" s="241" t="s">
        <v>99</v>
      </c>
      <c r="K9" s="220" t="s">
        <v>100</v>
      </c>
      <c r="L9" s="246" t="s">
        <v>72</v>
      </c>
      <c r="M9" s="231" t="s">
        <v>101</v>
      </c>
      <c r="N9" s="231" t="s">
        <v>75</v>
      </c>
      <c r="O9" s="231" t="s">
        <v>102</v>
      </c>
      <c r="P9" s="231" t="s">
        <v>103</v>
      </c>
      <c r="Q9" s="238"/>
      <c r="R9" s="232"/>
      <c r="S9" s="248"/>
      <c r="V9" s="254"/>
    </row>
    <row r="10" spans="1:22" ht="60.75" customHeight="1">
      <c r="A10" s="261"/>
      <c r="B10" s="262"/>
      <c r="C10" s="233"/>
      <c r="D10" s="233"/>
      <c r="E10" s="233"/>
      <c r="F10" s="222"/>
      <c r="G10" s="233"/>
      <c r="H10" s="233"/>
      <c r="I10" s="233"/>
      <c r="J10" s="241"/>
      <c r="K10" s="220"/>
      <c r="L10" s="246"/>
      <c r="M10" s="233"/>
      <c r="N10" s="233" t="s">
        <v>75</v>
      </c>
      <c r="O10" s="233" t="s">
        <v>102</v>
      </c>
      <c r="P10" s="233" t="s">
        <v>103</v>
      </c>
      <c r="Q10" s="223"/>
      <c r="R10" s="233"/>
      <c r="S10" s="249"/>
      <c r="V10" s="254"/>
    </row>
    <row r="11" spans="1:22" ht="21" customHeight="1">
      <c r="A11" s="214" t="s">
        <v>4</v>
      </c>
      <c r="B11" s="215"/>
      <c r="C11" s="56">
        <v>1</v>
      </c>
      <c r="D11" s="56">
        <v>2</v>
      </c>
      <c r="E11" s="56">
        <v>3</v>
      </c>
      <c r="F11" s="56">
        <v>4</v>
      </c>
      <c r="G11" s="56">
        <v>5</v>
      </c>
      <c r="H11" s="56">
        <v>6</v>
      </c>
      <c r="I11" s="56">
        <v>7</v>
      </c>
      <c r="J11" s="56">
        <v>8</v>
      </c>
      <c r="K11" s="56">
        <v>9</v>
      </c>
      <c r="L11" s="56">
        <v>10</v>
      </c>
      <c r="M11" s="56">
        <v>11</v>
      </c>
      <c r="N11" s="56">
        <v>12</v>
      </c>
      <c r="O11" s="56">
        <v>13</v>
      </c>
      <c r="P11" s="56">
        <v>14</v>
      </c>
      <c r="Q11" s="56">
        <v>15</v>
      </c>
      <c r="R11" s="56">
        <v>16</v>
      </c>
      <c r="S11" s="56">
        <v>17</v>
      </c>
      <c r="T11" s="77">
        <f>I12/H12*100</f>
        <v>63.91582242706204</v>
      </c>
      <c r="V11" s="173"/>
    </row>
    <row r="12" spans="1:22" s="53" customFormat="1" ht="22.5" customHeight="1">
      <c r="A12" s="207" t="s">
        <v>17</v>
      </c>
      <c r="B12" s="208"/>
      <c r="C12" s="71">
        <f aca="true" t="shared" si="0" ref="C12:R12">C13+C31</f>
        <v>23068</v>
      </c>
      <c r="D12" s="71">
        <f t="shared" si="0"/>
        <v>14279</v>
      </c>
      <c r="E12" s="71">
        <f t="shared" si="0"/>
        <v>8789</v>
      </c>
      <c r="F12" s="71">
        <f t="shared" si="0"/>
        <v>69</v>
      </c>
      <c r="G12" s="71">
        <f t="shared" si="0"/>
        <v>364</v>
      </c>
      <c r="H12" s="71">
        <f t="shared" si="0"/>
        <v>22999</v>
      </c>
      <c r="I12" s="71">
        <f t="shared" si="0"/>
        <v>14700</v>
      </c>
      <c r="J12" s="71">
        <f t="shared" si="0"/>
        <v>5245</v>
      </c>
      <c r="K12" s="71">
        <f t="shared" si="0"/>
        <v>124</v>
      </c>
      <c r="L12" s="71">
        <f t="shared" si="0"/>
        <v>9060</v>
      </c>
      <c r="M12" s="71">
        <f t="shared" si="0"/>
        <v>244</v>
      </c>
      <c r="N12" s="71">
        <f t="shared" si="0"/>
        <v>12</v>
      </c>
      <c r="O12" s="71">
        <f t="shared" si="0"/>
        <v>0</v>
      </c>
      <c r="P12" s="71">
        <f t="shared" si="0"/>
        <v>15</v>
      </c>
      <c r="Q12" s="71">
        <f t="shared" si="0"/>
        <v>8299</v>
      </c>
      <c r="R12" s="71">
        <f t="shared" si="0"/>
        <v>17630</v>
      </c>
      <c r="S12" s="72">
        <f>(J12+K12)/I12*100</f>
        <v>36.523809523809526</v>
      </c>
      <c r="T12" s="79" t="str">
        <f>IF(C12-F12-H12=0,"Hợp lý","Kiểm tra")</f>
        <v>Hợp lý</v>
      </c>
      <c r="U12" s="85">
        <f>C12-F12-H12</f>
        <v>0</v>
      </c>
      <c r="V12" s="178">
        <f>V13+V31</f>
        <v>3252</v>
      </c>
    </row>
    <row r="13" spans="1:22" s="53" customFormat="1" ht="22.5" customHeight="1">
      <c r="A13" s="68" t="s">
        <v>0</v>
      </c>
      <c r="B13" s="70" t="s">
        <v>62</v>
      </c>
      <c r="C13" s="71">
        <f aca="true" t="shared" si="1" ref="C13:R13">SUM(C14:C30)</f>
        <v>1303</v>
      </c>
      <c r="D13" s="71">
        <f t="shared" si="1"/>
        <v>633</v>
      </c>
      <c r="E13" s="71">
        <f t="shared" si="1"/>
        <v>670</v>
      </c>
      <c r="F13" s="71">
        <f t="shared" si="1"/>
        <v>7</v>
      </c>
      <c r="G13" s="71">
        <f t="shared" si="1"/>
        <v>0</v>
      </c>
      <c r="H13" s="71">
        <f t="shared" si="1"/>
        <v>1296</v>
      </c>
      <c r="I13" s="71">
        <f t="shared" si="1"/>
        <v>1056</v>
      </c>
      <c r="J13" s="71">
        <f t="shared" si="1"/>
        <v>282</v>
      </c>
      <c r="K13" s="71">
        <f t="shared" si="1"/>
        <v>2</v>
      </c>
      <c r="L13" s="71">
        <f t="shared" si="1"/>
        <v>749</v>
      </c>
      <c r="M13" s="71">
        <f t="shared" si="1"/>
        <v>22</v>
      </c>
      <c r="N13" s="71">
        <f t="shared" si="1"/>
        <v>1</v>
      </c>
      <c r="O13" s="71">
        <f t="shared" si="1"/>
        <v>0</v>
      </c>
      <c r="P13" s="71">
        <f t="shared" si="1"/>
        <v>0</v>
      </c>
      <c r="Q13" s="71">
        <f t="shared" si="1"/>
        <v>240</v>
      </c>
      <c r="R13" s="71">
        <f t="shared" si="1"/>
        <v>1012</v>
      </c>
      <c r="S13" s="72">
        <f aca="true" t="shared" si="2" ref="S13:S102">(J13+K13)/I13*100</f>
        <v>26.89393939393939</v>
      </c>
      <c r="T13" s="79" t="str">
        <f aca="true" t="shared" si="3" ref="T13:T102">IF(C13-F13-H13=0,"Hợp lý","Kiểm tra")</f>
        <v>Hợp lý</v>
      </c>
      <c r="U13" s="85">
        <f aca="true" t="shared" si="4" ref="U13:U102">C13-F13-H13</f>
        <v>0</v>
      </c>
      <c r="V13" s="178">
        <f>SUM(V14:V24)</f>
        <v>3</v>
      </c>
    </row>
    <row r="14" spans="1:22" ht="22.5" customHeight="1">
      <c r="A14" s="31" t="s">
        <v>26</v>
      </c>
      <c r="B14" s="58" t="s">
        <v>124</v>
      </c>
      <c r="C14" s="57">
        <f>D14+E14</f>
        <v>23</v>
      </c>
      <c r="D14" s="110">
        <v>23</v>
      </c>
      <c r="E14" s="110">
        <v>0</v>
      </c>
      <c r="F14" s="110">
        <v>0</v>
      </c>
      <c r="G14" s="110">
        <v>0</v>
      </c>
      <c r="H14" s="57">
        <f>I14+Q14</f>
        <v>23</v>
      </c>
      <c r="I14" s="57">
        <f>J14+K14+L14+M14+N14+O14+P14</f>
        <v>17</v>
      </c>
      <c r="J14" s="110">
        <v>4</v>
      </c>
      <c r="K14" s="110">
        <v>1</v>
      </c>
      <c r="L14" s="110">
        <v>12</v>
      </c>
      <c r="M14" s="110">
        <v>0</v>
      </c>
      <c r="N14" s="110">
        <v>0</v>
      </c>
      <c r="O14" s="110">
        <v>0</v>
      </c>
      <c r="P14" s="111">
        <v>0</v>
      </c>
      <c r="Q14" s="156">
        <v>6</v>
      </c>
      <c r="R14" s="157">
        <f aca="true" t="shared" si="5" ref="R14:R22">C14-F14-G14-J14-K14</f>
        <v>18</v>
      </c>
      <c r="S14" s="61">
        <f t="shared" si="2"/>
        <v>29.411764705882355</v>
      </c>
      <c r="T14" s="79" t="str">
        <f t="shared" si="3"/>
        <v>Hợp lý</v>
      </c>
      <c r="U14" s="85">
        <f t="shared" si="4"/>
        <v>0</v>
      </c>
      <c r="V14" s="173">
        <v>3</v>
      </c>
    </row>
    <row r="15" spans="1:22" ht="22.5" customHeight="1">
      <c r="A15" s="31" t="s">
        <v>27</v>
      </c>
      <c r="B15" s="58" t="s">
        <v>125</v>
      </c>
      <c r="C15" s="57">
        <f aca="true" t="shared" si="6" ref="C15:C30">D15+E15</f>
        <v>25</v>
      </c>
      <c r="D15" s="110">
        <v>12</v>
      </c>
      <c r="E15" s="110">
        <v>13</v>
      </c>
      <c r="F15" s="110">
        <v>0</v>
      </c>
      <c r="G15" s="110">
        <v>0</v>
      </c>
      <c r="H15" s="57">
        <f aca="true" t="shared" si="7" ref="H15:H22">I15+Q15</f>
        <v>25</v>
      </c>
      <c r="I15" s="57">
        <f aca="true" t="shared" si="8" ref="I15:I22">J15+K15+L15+M15+N15+O15+P15</f>
        <v>22</v>
      </c>
      <c r="J15" s="110">
        <v>14</v>
      </c>
      <c r="K15" s="110">
        <v>0</v>
      </c>
      <c r="L15" s="110">
        <v>8</v>
      </c>
      <c r="M15" s="110">
        <v>0</v>
      </c>
      <c r="N15" s="110">
        <v>0</v>
      </c>
      <c r="O15" s="110">
        <v>0</v>
      </c>
      <c r="P15" s="111">
        <v>0</v>
      </c>
      <c r="Q15" s="156">
        <v>3</v>
      </c>
      <c r="R15" s="157">
        <f t="shared" si="5"/>
        <v>11</v>
      </c>
      <c r="S15" s="61">
        <f t="shared" si="2"/>
        <v>63.63636363636363</v>
      </c>
      <c r="T15" s="79" t="str">
        <f t="shared" si="3"/>
        <v>Hợp lý</v>
      </c>
      <c r="U15" s="85">
        <f t="shared" si="4"/>
        <v>0</v>
      </c>
      <c r="V15" s="173"/>
    </row>
    <row r="16" spans="1:22" ht="22.5" customHeight="1">
      <c r="A16" s="31" t="s">
        <v>32</v>
      </c>
      <c r="B16" s="58" t="s">
        <v>126</v>
      </c>
      <c r="C16" s="57">
        <f t="shared" si="6"/>
        <v>11</v>
      </c>
      <c r="D16" s="110">
        <v>11</v>
      </c>
      <c r="E16" s="110">
        <v>0</v>
      </c>
      <c r="F16" s="110">
        <v>0</v>
      </c>
      <c r="G16" s="110">
        <v>0</v>
      </c>
      <c r="H16" s="57">
        <f t="shared" si="7"/>
        <v>11</v>
      </c>
      <c r="I16" s="57">
        <f t="shared" si="8"/>
        <v>11</v>
      </c>
      <c r="J16" s="110">
        <v>0</v>
      </c>
      <c r="K16" s="110">
        <v>0</v>
      </c>
      <c r="L16" s="110">
        <v>10</v>
      </c>
      <c r="M16" s="110">
        <v>1</v>
      </c>
      <c r="N16" s="110">
        <v>0</v>
      </c>
      <c r="O16" s="110">
        <v>0</v>
      </c>
      <c r="P16" s="111">
        <v>0</v>
      </c>
      <c r="Q16" s="156">
        <v>0</v>
      </c>
      <c r="R16" s="157">
        <f t="shared" si="5"/>
        <v>11</v>
      </c>
      <c r="S16" s="61">
        <f t="shared" si="2"/>
        <v>0</v>
      </c>
      <c r="T16" s="79" t="str">
        <f t="shared" si="3"/>
        <v>Hợp lý</v>
      </c>
      <c r="U16" s="85">
        <f t="shared" si="4"/>
        <v>0</v>
      </c>
      <c r="V16" s="173"/>
    </row>
    <row r="17" spans="1:22" ht="22.5" customHeight="1">
      <c r="A17" s="31" t="s">
        <v>43</v>
      </c>
      <c r="B17" s="58" t="s">
        <v>232</v>
      </c>
      <c r="C17" s="57">
        <f t="shared" si="6"/>
        <v>121</v>
      </c>
      <c r="D17" s="110">
        <v>111</v>
      </c>
      <c r="E17" s="110">
        <v>10</v>
      </c>
      <c r="F17" s="110">
        <v>0</v>
      </c>
      <c r="G17" s="110">
        <v>0</v>
      </c>
      <c r="H17" s="57">
        <f t="shared" si="7"/>
        <v>121</v>
      </c>
      <c r="I17" s="57">
        <f t="shared" si="8"/>
        <v>102</v>
      </c>
      <c r="J17" s="110">
        <v>6</v>
      </c>
      <c r="K17" s="110">
        <v>1</v>
      </c>
      <c r="L17" s="110">
        <v>94</v>
      </c>
      <c r="M17" s="110">
        <v>0</v>
      </c>
      <c r="N17" s="110">
        <v>1</v>
      </c>
      <c r="O17" s="110">
        <v>0</v>
      </c>
      <c r="P17" s="111">
        <v>0</v>
      </c>
      <c r="Q17" s="156">
        <v>19</v>
      </c>
      <c r="R17" s="157">
        <f t="shared" si="5"/>
        <v>114</v>
      </c>
      <c r="S17" s="61">
        <f t="shared" si="2"/>
        <v>6.862745098039216</v>
      </c>
      <c r="T17" s="79" t="str">
        <f t="shared" si="3"/>
        <v>Hợp lý</v>
      </c>
      <c r="U17" s="85">
        <f t="shared" si="4"/>
        <v>0</v>
      </c>
      <c r="V17" s="173"/>
    </row>
    <row r="18" spans="1:22" ht="22.5" customHeight="1">
      <c r="A18" s="31" t="s">
        <v>44</v>
      </c>
      <c r="B18" s="58" t="s">
        <v>148</v>
      </c>
      <c r="C18" s="57">
        <f t="shared" si="6"/>
        <v>150</v>
      </c>
      <c r="D18" s="110">
        <v>107</v>
      </c>
      <c r="E18" s="110">
        <v>43</v>
      </c>
      <c r="F18" s="110">
        <v>0</v>
      </c>
      <c r="G18" s="110">
        <v>0</v>
      </c>
      <c r="H18" s="57">
        <f t="shared" si="7"/>
        <v>150</v>
      </c>
      <c r="I18" s="57">
        <f t="shared" si="8"/>
        <v>88</v>
      </c>
      <c r="J18" s="110">
        <v>23</v>
      </c>
      <c r="K18" s="110">
        <v>0</v>
      </c>
      <c r="L18" s="110">
        <v>65</v>
      </c>
      <c r="M18" s="110">
        <v>0</v>
      </c>
      <c r="N18" s="110">
        <v>0</v>
      </c>
      <c r="O18" s="110">
        <v>0</v>
      </c>
      <c r="P18" s="111">
        <v>0</v>
      </c>
      <c r="Q18" s="156">
        <v>62</v>
      </c>
      <c r="R18" s="157">
        <f t="shared" si="5"/>
        <v>127</v>
      </c>
      <c r="S18" s="61">
        <f t="shared" si="2"/>
        <v>26.136363636363637</v>
      </c>
      <c r="T18" s="79" t="str">
        <f t="shared" si="3"/>
        <v>Hợp lý</v>
      </c>
      <c r="U18" s="85">
        <f t="shared" si="4"/>
        <v>0</v>
      </c>
      <c r="V18" s="173"/>
    </row>
    <row r="19" spans="1:22" ht="22.5" customHeight="1">
      <c r="A19" s="31" t="s">
        <v>45</v>
      </c>
      <c r="B19" s="58" t="s">
        <v>272</v>
      </c>
      <c r="C19" s="57">
        <f t="shared" si="6"/>
        <v>160</v>
      </c>
      <c r="D19" s="110">
        <v>116</v>
      </c>
      <c r="E19" s="110">
        <v>44</v>
      </c>
      <c r="F19" s="110">
        <v>0</v>
      </c>
      <c r="G19" s="110">
        <v>0</v>
      </c>
      <c r="H19" s="57">
        <f t="shared" si="7"/>
        <v>160</v>
      </c>
      <c r="I19" s="57">
        <f t="shared" si="8"/>
        <v>68</v>
      </c>
      <c r="J19" s="110">
        <v>29</v>
      </c>
      <c r="K19" s="110">
        <v>0</v>
      </c>
      <c r="L19" s="110">
        <v>38</v>
      </c>
      <c r="M19" s="110">
        <v>1</v>
      </c>
      <c r="N19" s="110">
        <v>0</v>
      </c>
      <c r="O19" s="110">
        <v>0</v>
      </c>
      <c r="P19" s="111">
        <v>0</v>
      </c>
      <c r="Q19" s="156">
        <v>92</v>
      </c>
      <c r="R19" s="157">
        <f t="shared" si="5"/>
        <v>131</v>
      </c>
      <c r="S19" s="61">
        <f t="shared" si="2"/>
        <v>42.64705882352941</v>
      </c>
      <c r="T19" s="79" t="str">
        <f t="shared" si="3"/>
        <v>Hợp lý</v>
      </c>
      <c r="U19" s="85">
        <f t="shared" si="4"/>
        <v>0</v>
      </c>
      <c r="V19" s="173"/>
    </row>
    <row r="20" spans="1:22" ht="22.5" customHeight="1">
      <c r="A20" s="31" t="s">
        <v>46</v>
      </c>
      <c r="B20" s="58" t="s">
        <v>127</v>
      </c>
      <c r="C20" s="57">
        <f t="shared" si="6"/>
        <v>8</v>
      </c>
      <c r="D20" s="110">
        <v>0</v>
      </c>
      <c r="E20" s="110">
        <v>8</v>
      </c>
      <c r="F20" s="110">
        <v>0</v>
      </c>
      <c r="G20" s="110">
        <v>0</v>
      </c>
      <c r="H20" s="57">
        <f t="shared" si="7"/>
        <v>8</v>
      </c>
      <c r="I20" s="57">
        <f t="shared" si="8"/>
        <v>8</v>
      </c>
      <c r="J20" s="110">
        <v>8</v>
      </c>
      <c r="K20" s="110">
        <v>0</v>
      </c>
      <c r="L20" s="110">
        <v>0</v>
      </c>
      <c r="M20" s="110">
        <v>0</v>
      </c>
      <c r="N20" s="110">
        <v>0</v>
      </c>
      <c r="O20" s="110">
        <v>0</v>
      </c>
      <c r="P20" s="111">
        <v>0</v>
      </c>
      <c r="Q20" s="156">
        <v>0</v>
      </c>
      <c r="R20" s="157">
        <f t="shared" si="5"/>
        <v>0</v>
      </c>
      <c r="S20" s="61">
        <f t="shared" si="2"/>
        <v>100</v>
      </c>
      <c r="T20" s="79" t="str">
        <f t="shared" si="3"/>
        <v>Hợp lý</v>
      </c>
      <c r="U20" s="85">
        <f t="shared" si="4"/>
        <v>0</v>
      </c>
      <c r="V20" s="173"/>
    </row>
    <row r="21" spans="1:22" ht="22.5" customHeight="1">
      <c r="A21" s="31" t="s">
        <v>47</v>
      </c>
      <c r="B21" s="58" t="s">
        <v>233</v>
      </c>
      <c r="C21" s="57">
        <f t="shared" si="6"/>
        <v>119</v>
      </c>
      <c r="D21" s="110">
        <v>85</v>
      </c>
      <c r="E21" s="110">
        <v>34</v>
      </c>
      <c r="F21" s="110">
        <v>0</v>
      </c>
      <c r="G21" s="110">
        <v>0</v>
      </c>
      <c r="H21" s="57">
        <f t="shared" si="7"/>
        <v>119</v>
      </c>
      <c r="I21" s="57">
        <f t="shared" si="8"/>
        <v>112</v>
      </c>
      <c r="J21" s="110">
        <v>13</v>
      </c>
      <c r="K21" s="110">
        <v>0</v>
      </c>
      <c r="L21" s="110">
        <v>87</v>
      </c>
      <c r="M21" s="110">
        <v>12</v>
      </c>
      <c r="N21" s="110">
        <v>0</v>
      </c>
      <c r="O21" s="110">
        <v>0</v>
      </c>
      <c r="P21" s="111">
        <v>0</v>
      </c>
      <c r="Q21" s="156">
        <v>7</v>
      </c>
      <c r="R21" s="157">
        <f t="shared" si="5"/>
        <v>106</v>
      </c>
      <c r="S21" s="61">
        <f t="shared" si="2"/>
        <v>11.607142857142858</v>
      </c>
      <c r="T21" s="79" t="str">
        <f t="shared" si="3"/>
        <v>Hợp lý</v>
      </c>
      <c r="U21" s="85">
        <f t="shared" si="4"/>
        <v>0</v>
      </c>
      <c r="V21" s="173"/>
    </row>
    <row r="22" spans="1:22" ht="22.5" customHeight="1">
      <c r="A22" s="31" t="s">
        <v>48</v>
      </c>
      <c r="B22" s="58" t="s">
        <v>245</v>
      </c>
      <c r="C22" s="57">
        <f t="shared" si="6"/>
        <v>487</v>
      </c>
      <c r="D22" s="110">
        <v>47</v>
      </c>
      <c r="E22" s="110">
        <v>440</v>
      </c>
      <c r="F22" s="110">
        <v>0</v>
      </c>
      <c r="G22" s="110">
        <v>0</v>
      </c>
      <c r="H22" s="57">
        <f t="shared" si="7"/>
        <v>487</v>
      </c>
      <c r="I22" s="57">
        <f t="shared" si="8"/>
        <v>472</v>
      </c>
      <c r="J22" s="110">
        <v>139</v>
      </c>
      <c r="K22" s="110">
        <v>0</v>
      </c>
      <c r="L22" s="110">
        <v>333</v>
      </c>
      <c r="M22" s="110">
        <v>0</v>
      </c>
      <c r="N22" s="110">
        <v>0</v>
      </c>
      <c r="O22" s="110">
        <v>0</v>
      </c>
      <c r="P22" s="111">
        <v>0</v>
      </c>
      <c r="Q22" s="156">
        <v>15</v>
      </c>
      <c r="R22" s="157">
        <f t="shared" si="5"/>
        <v>348</v>
      </c>
      <c r="S22" s="61">
        <f t="shared" si="2"/>
        <v>29.44915254237288</v>
      </c>
      <c r="T22" s="79" t="str">
        <f t="shared" si="3"/>
        <v>Hợp lý</v>
      </c>
      <c r="U22" s="85">
        <f t="shared" si="4"/>
        <v>0</v>
      </c>
      <c r="V22" s="173"/>
    </row>
    <row r="23" spans="1:22" ht="22.5" customHeight="1">
      <c r="A23" s="31" t="s">
        <v>63</v>
      </c>
      <c r="B23" s="58" t="s">
        <v>179</v>
      </c>
      <c r="C23" s="57">
        <f t="shared" si="6"/>
        <v>114</v>
      </c>
      <c r="D23" s="110">
        <v>52</v>
      </c>
      <c r="E23" s="110">
        <v>62</v>
      </c>
      <c r="F23" s="110">
        <v>7</v>
      </c>
      <c r="G23" s="110">
        <v>0</v>
      </c>
      <c r="H23" s="57">
        <f aca="true" t="shared" si="9" ref="H23:H30">I23+Q23</f>
        <v>107</v>
      </c>
      <c r="I23" s="57">
        <f aca="true" t="shared" si="10" ref="I23:I30">J23+K23+L23+M23+N23+O23+P23</f>
        <v>95</v>
      </c>
      <c r="J23" s="110">
        <v>42</v>
      </c>
      <c r="K23" s="110">
        <v>0</v>
      </c>
      <c r="L23" s="110">
        <v>53</v>
      </c>
      <c r="M23" s="110">
        <v>0</v>
      </c>
      <c r="N23" s="110">
        <v>0</v>
      </c>
      <c r="O23" s="110">
        <v>0</v>
      </c>
      <c r="P23" s="111">
        <v>0</v>
      </c>
      <c r="Q23" s="156">
        <v>12</v>
      </c>
      <c r="R23" s="157">
        <f aca="true" t="shared" si="11" ref="R23:R29">C23-F23-G23-J23-K23</f>
        <v>65</v>
      </c>
      <c r="S23" s="61">
        <f aca="true" t="shared" si="12" ref="S23:S29">(J23+K23)/I23*100</f>
        <v>44.21052631578947</v>
      </c>
      <c r="T23" s="79" t="str">
        <f aca="true" t="shared" si="13" ref="T23:T29">IF(C23-F23-H23=0,"Hợp lý","Kiểm tra")</f>
        <v>Hợp lý</v>
      </c>
      <c r="U23" s="85">
        <f aca="true" t="shared" si="14" ref="U23:U29">C23-F23-H23</f>
        <v>0</v>
      </c>
      <c r="V23" s="173"/>
    </row>
    <row r="24" spans="1:22" ht="22.5" customHeight="1">
      <c r="A24" s="31" t="s">
        <v>64</v>
      </c>
      <c r="B24" s="58" t="s">
        <v>154</v>
      </c>
      <c r="C24" s="57">
        <f t="shared" si="6"/>
        <v>85</v>
      </c>
      <c r="D24" s="110">
        <v>69</v>
      </c>
      <c r="E24" s="110">
        <v>16</v>
      </c>
      <c r="F24" s="110">
        <v>0</v>
      </c>
      <c r="G24" s="110">
        <v>0</v>
      </c>
      <c r="H24" s="57">
        <f t="shared" si="9"/>
        <v>85</v>
      </c>
      <c r="I24" s="57">
        <f t="shared" si="10"/>
        <v>61</v>
      </c>
      <c r="J24" s="110">
        <v>4</v>
      </c>
      <c r="K24" s="110">
        <v>0</v>
      </c>
      <c r="L24" s="110">
        <v>49</v>
      </c>
      <c r="M24" s="110">
        <v>8</v>
      </c>
      <c r="N24" s="110">
        <v>0</v>
      </c>
      <c r="O24" s="110">
        <v>0</v>
      </c>
      <c r="P24" s="111">
        <v>0</v>
      </c>
      <c r="Q24" s="156">
        <v>24</v>
      </c>
      <c r="R24" s="157">
        <f t="shared" si="11"/>
        <v>81</v>
      </c>
      <c r="S24" s="61">
        <f t="shared" si="12"/>
        <v>6.557377049180328</v>
      </c>
      <c r="T24" s="79" t="str">
        <f t="shared" si="13"/>
        <v>Hợp lý</v>
      </c>
      <c r="U24" s="85">
        <f t="shared" si="14"/>
        <v>0</v>
      </c>
      <c r="V24" s="173"/>
    </row>
    <row r="25" spans="1:22" ht="31.5" customHeight="1" hidden="1">
      <c r="A25" s="31" t="s">
        <v>65</v>
      </c>
      <c r="B25" s="58"/>
      <c r="C25" s="57">
        <f t="shared" si="6"/>
        <v>0</v>
      </c>
      <c r="D25" s="110"/>
      <c r="E25" s="110"/>
      <c r="F25" s="110"/>
      <c r="G25" s="110"/>
      <c r="H25" s="57">
        <f t="shared" si="9"/>
        <v>0</v>
      </c>
      <c r="I25" s="57">
        <f t="shared" si="10"/>
        <v>0</v>
      </c>
      <c r="J25" s="110"/>
      <c r="K25" s="110"/>
      <c r="L25" s="110"/>
      <c r="M25" s="110"/>
      <c r="N25" s="110"/>
      <c r="O25" s="110"/>
      <c r="P25" s="111"/>
      <c r="Q25" s="156"/>
      <c r="R25" s="157">
        <f t="shared" si="11"/>
        <v>0</v>
      </c>
      <c r="S25" s="61" t="e">
        <f t="shared" si="12"/>
        <v>#DIV/0!</v>
      </c>
      <c r="T25" s="79" t="str">
        <f t="shared" si="13"/>
        <v>Hợp lý</v>
      </c>
      <c r="U25" s="85">
        <f t="shared" si="14"/>
        <v>0</v>
      </c>
      <c r="V25" s="173"/>
    </row>
    <row r="26" spans="1:22" ht="31.5" customHeight="1" hidden="1">
      <c r="A26" s="31" t="s">
        <v>66</v>
      </c>
      <c r="B26" s="58"/>
      <c r="C26" s="57">
        <f t="shared" si="6"/>
        <v>0</v>
      </c>
      <c r="D26" s="110"/>
      <c r="E26" s="110"/>
      <c r="F26" s="110"/>
      <c r="G26" s="110"/>
      <c r="H26" s="57">
        <f t="shared" si="9"/>
        <v>0</v>
      </c>
      <c r="I26" s="57">
        <f t="shared" si="10"/>
        <v>0</v>
      </c>
      <c r="J26" s="110"/>
      <c r="K26" s="110"/>
      <c r="L26" s="110"/>
      <c r="M26" s="110"/>
      <c r="N26" s="110"/>
      <c r="O26" s="110"/>
      <c r="P26" s="111"/>
      <c r="Q26" s="156"/>
      <c r="R26" s="157">
        <f t="shared" si="11"/>
        <v>0</v>
      </c>
      <c r="S26" s="61" t="e">
        <f t="shared" si="12"/>
        <v>#DIV/0!</v>
      </c>
      <c r="T26" s="79" t="str">
        <f t="shared" si="13"/>
        <v>Hợp lý</v>
      </c>
      <c r="U26" s="85">
        <f t="shared" si="14"/>
        <v>0</v>
      </c>
      <c r="V26" s="173"/>
    </row>
    <row r="27" spans="1:22" ht="31.5" customHeight="1" hidden="1">
      <c r="A27" s="31" t="s">
        <v>67</v>
      </c>
      <c r="B27" s="58"/>
      <c r="C27" s="57">
        <f t="shared" si="6"/>
        <v>0</v>
      </c>
      <c r="D27" s="110"/>
      <c r="E27" s="110"/>
      <c r="F27" s="110"/>
      <c r="G27" s="110"/>
      <c r="H27" s="57">
        <f t="shared" si="9"/>
        <v>0</v>
      </c>
      <c r="I27" s="57">
        <f t="shared" si="10"/>
        <v>0</v>
      </c>
      <c r="J27" s="110"/>
      <c r="K27" s="110"/>
      <c r="L27" s="110"/>
      <c r="M27" s="110"/>
      <c r="N27" s="110"/>
      <c r="O27" s="110"/>
      <c r="P27" s="111"/>
      <c r="Q27" s="156"/>
      <c r="R27" s="157">
        <f t="shared" si="11"/>
        <v>0</v>
      </c>
      <c r="S27" s="61" t="e">
        <f t="shared" si="12"/>
        <v>#DIV/0!</v>
      </c>
      <c r="T27" s="79" t="str">
        <f t="shared" si="13"/>
        <v>Hợp lý</v>
      </c>
      <c r="U27" s="85">
        <f t="shared" si="14"/>
        <v>0</v>
      </c>
      <c r="V27" s="173"/>
    </row>
    <row r="28" spans="1:22" ht="31.5" customHeight="1" hidden="1">
      <c r="A28" s="31" t="s">
        <v>221</v>
      </c>
      <c r="B28" s="58"/>
      <c r="C28" s="57">
        <f t="shared" si="6"/>
        <v>0</v>
      </c>
      <c r="D28" s="110"/>
      <c r="E28" s="110"/>
      <c r="F28" s="110"/>
      <c r="G28" s="110"/>
      <c r="H28" s="57">
        <f>I28+Q28</f>
        <v>0</v>
      </c>
      <c r="I28" s="57">
        <f>J28+K28+L28+M28+N28+O28+P28</f>
        <v>0</v>
      </c>
      <c r="J28" s="110"/>
      <c r="K28" s="110"/>
      <c r="L28" s="110"/>
      <c r="M28" s="110"/>
      <c r="N28" s="110"/>
      <c r="O28" s="110"/>
      <c r="P28" s="111"/>
      <c r="Q28" s="156"/>
      <c r="R28" s="157">
        <f t="shared" si="11"/>
        <v>0</v>
      </c>
      <c r="S28" s="61" t="e">
        <f t="shared" si="12"/>
        <v>#DIV/0!</v>
      </c>
      <c r="T28" s="79" t="str">
        <f t="shared" si="13"/>
        <v>Hợp lý</v>
      </c>
      <c r="U28" s="85">
        <f t="shared" si="14"/>
        <v>0</v>
      </c>
      <c r="V28" s="173"/>
    </row>
    <row r="29" spans="1:22" ht="31.5" customHeight="1" hidden="1">
      <c r="A29" s="31" t="s">
        <v>256</v>
      </c>
      <c r="B29" s="58"/>
      <c r="C29" s="57">
        <f t="shared" si="6"/>
        <v>0</v>
      </c>
      <c r="D29" s="110"/>
      <c r="E29" s="110"/>
      <c r="F29" s="110"/>
      <c r="G29" s="110"/>
      <c r="H29" s="57">
        <f>I29+Q29</f>
        <v>0</v>
      </c>
      <c r="I29" s="57">
        <f>J29+K29+L29+M29+N29+O29+P29</f>
        <v>0</v>
      </c>
      <c r="J29" s="110"/>
      <c r="K29" s="110"/>
      <c r="L29" s="110"/>
      <c r="M29" s="110"/>
      <c r="N29" s="110"/>
      <c r="O29" s="110"/>
      <c r="P29" s="111"/>
      <c r="Q29" s="156"/>
      <c r="R29" s="157">
        <f t="shared" si="11"/>
        <v>0</v>
      </c>
      <c r="S29" s="61" t="e">
        <f t="shared" si="12"/>
        <v>#DIV/0!</v>
      </c>
      <c r="T29" s="79" t="str">
        <f t="shared" si="13"/>
        <v>Hợp lý</v>
      </c>
      <c r="U29" s="85">
        <f t="shared" si="14"/>
        <v>0</v>
      </c>
      <c r="V29" s="173"/>
    </row>
    <row r="30" spans="1:22" ht="31.5" customHeight="1" hidden="1">
      <c r="A30" s="31" t="s">
        <v>11</v>
      </c>
      <c r="B30" s="58" t="s">
        <v>18</v>
      </c>
      <c r="C30" s="57">
        <f t="shared" si="6"/>
        <v>0</v>
      </c>
      <c r="D30" s="116"/>
      <c r="E30" s="116"/>
      <c r="F30" s="116"/>
      <c r="G30" s="116"/>
      <c r="H30" s="57">
        <f t="shared" si="9"/>
        <v>0</v>
      </c>
      <c r="I30" s="57">
        <f t="shared" si="10"/>
        <v>0</v>
      </c>
      <c r="J30" s="116"/>
      <c r="K30" s="116"/>
      <c r="L30" s="116"/>
      <c r="M30" s="116"/>
      <c r="N30" s="116"/>
      <c r="O30" s="116"/>
      <c r="P30" s="117"/>
      <c r="Q30" s="158"/>
      <c r="R30" s="157">
        <f>C30-F30-G30-J30-K30</f>
        <v>0</v>
      </c>
      <c r="S30" s="61" t="e">
        <f t="shared" si="2"/>
        <v>#DIV/0!</v>
      </c>
      <c r="T30" s="79" t="str">
        <f t="shared" si="3"/>
        <v>Hợp lý</v>
      </c>
      <c r="U30" s="85">
        <f t="shared" si="4"/>
        <v>0</v>
      </c>
      <c r="V30" s="173"/>
    </row>
    <row r="31" spans="1:22" s="53" customFormat="1" ht="22.5" customHeight="1">
      <c r="A31" s="68" t="s">
        <v>1</v>
      </c>
      <c r="B31" s="70" t="s">
        <v>10</v>
      </c>
      <c r="C31" s="71">
        <f aca="true" t="shared" si="15" ref="C31:Q31">C32+C45+C56+C66+C73+C85+C92+C97+C102+C111+C117+C125+C132+C138+C148</f>
        <v>21765</v>
      </c>
      <c r="D31" s="71">
        <f t="shared" si="15"/>
        <v>13646</v>
      </c>
      <c r="E31" s="71">
        <f t="shared" si="15"/>
        <v>8119</v>
      </c>
      <c r="F31" s="71">
        <f t="shared" si="15"/>
        <v>62</v>
      </c>
      <c r="G31" s="71">
        <f t="shared" si="15"/>
        <v>364</v>
      </c>
      <c r="H31" s="71">
        <f t="shared" si="15"/>
        <v>21703</v>
      </c>
      <c r="I31" s="71">
        <f t="shared" si="15"/>
        <v>13644</v>
      </c>
      <c r="J31" s="71">
        <f t="shared" si="15"/>
        <v>4963</v>
      </c>
      <c r="K31" s="71">
        <f t="shared" si="15"/>
        <v>122</v>
      </c>
      <c r="L31" s="71">
        <f t="shared" si="15"/>
        <v>8311</v>
      </c>
      <c r="M31" s="71">
        <f t="shared" si="15"/>
        <v>222</v>
      </c>
      <c r="N31" s="71">
        <f t="shared" si="15"/>
        <v>11</v>
      </c>
      <c r="O31" s="71">
        <f t="shared" si="15"/>
        <v>0</v>
      </c>
      <c r="P31" s="71">
        <f t="shared" si="15"/>
        <v>15</v>
      </c>
      <c r="Q31" s="71">
        <f t="shared" si="15"/>
        <v>8059</v>
      </c>
      <c r="R31" s="159">
        <f>C31-F31-J31-K31</f>
        <v>16618</v>
      </c>
      <c r="S31" s="72">
        <f t="shared" si="2"/>
        <v>37.26912928759894</v>
      </c>
      <c r="T31" s="79" t="str">
        <f t="shared" si="3"/>
        <v>Hợp lý</v>
      </c>
      <c r="U31" s="85">
        <f t="shared" si="4"/>
        <v>0</v>
      </c>
      <c r="V31" s="178">
        <f>V32+V45+V56+V66+V73+V85+V92+V97+V102+V111+V117+V125+V132+V138+V148</f>
        <v>3249</v>
      </c>
    </row>
    <row r="32" spans="1:22" s="53" customFormat="1" ht="22.5" customHeight="1">
      <c r="A32" s="68" t="s">
        <v>26</v>
      </c>
      <c r="B32" s="70" t="s">
        <v>131</v>
      </c>
      <c r="C32" s="71">
        <f>SUM(C33:C44)</f>
        <v>2355</v>
      </c>
      <c r="D32" s="71">
        <f aca="true" t="shared" si="16" ref="D32:R32">SUM(D33:D44)</f>
        <v>1564</v>
      </c>
      <c r="E32" s="71">
        <f t="shared" si="16"/>
        <v>791</v>
      </c>
      <c r="F32" s="71">
        <f t="shared" si="16"/>
        <v>11</v>
      </c>
      <c r="G32" s="71">
        <f t="shared" si="16"/>
        <v>4</v>
      </c>
      <c r="H32" s="71">
        <f t="shared" si="16"/>
        <v>2344</v>
      </c>
      <c r="I32" s="71">
        <f t="shared" si="16"/>
        <v>1340</v>
      </c>
      <c r="J32" s="71">
        <f t="shared" si="16"/>
        <v>414</v>
      </c>
      <c r="K32" s="71">
        <f t="shared" si="16"/>
        <v>22</v>
      </c>
      <c r="L32" s="71">
        <f t="shared" si="16"/>
        <v>898</v>
      </c>
      <c r="M32" s="71">
        <f t="shared" si="16"/>
        <v>5</v>
      </c>
      <c r="N32" s="71">
        <f t="shared" si="16"/>
        <v>1</v>
      </c>
      <c r="O32" s="71">
        <f t="shared" si="16"/>
        <v>0</v>
      </c>
      <c r="P32" s="71">
        <f t="shared" si="16"/>
        <v>0</v>
      </c>
      <c r="Q32" s="71">
        <f t="shared" si="16"/>
        <v>1004</v>
      </c>
      <c r="R32" s="71">
        <f t="shared" si="16"/>
        <v>1908</v>
      </c>
      <c r="S32" s="72">
        <f t="shared" si="2"/>
        <v>32.537313432835816</v>
      </c>
      <c r="T32" s="79" t="str">
        <f t="shared" si="3"/>
        <v>Hợp lý</v>
      </c>
      <c r="U32" s="85">
        <f t="shared" si="4"/>
        <v>0</v>
      </c>
      <c r="V32" s="178">
        <f>SUM(V33:V38)</f>
        <v>341</v>
      </c>
    </row>
    <row r="33" spans="1:22" s="51" customFormat="1" ht="22.5" customHeight="1">
      <c r="A33" s="63">
        <v>1.1</v>
      </c>
      <c r="B33" s="73" t="s">
        <v>152</v>
      </c>
      <c r="C33" s="65">
        <f aca="true" t="shared" si="17" ref="C33:C39">D33+E33</f>
        <v>44</v>
      </c>
      <c r="D33" s="108">
        <v>0</v>
      </c>
      <c r="E33" s="108">
        <v>44</v>
      </c>
      <c r="F33" s="108">
        <v>0</v>
      </c>
      <c r="G33" s="108">
        <v>0</v>
      </c>
      <c r="H33" s="65">
        <f aca="true" t="shared" si="18" ref="H33:H38">I33+Q33</f>
        <v>44</v>
      </c>
      <c r="I33" s="65">
        <f aca="true" t="shared" si="19" ref="I33:I38">J33+K33+L33+M33+N33+O33+P33</f>
        <v>44</v>
      </c>
      <c r="J33" s="123">
        <v>44</v>
      </c>
      <c r="K33" s="123">
        <v>0</v>
      </c>
      <c r="L33" s="123">
        <v>0</v>
      </c>
      <c r="M33" s="123">
        <v>0</v>
      </c>
      <c r="N33" s="123">
        <v>0</v>
      </c>
      <c r="O33" s="123">
        <v>0</v>
      </c>
      <c r="P33" s="124">
        <v>0</v>
      </c>
      <c r="Q33" s="160">
        <v>0</v>
      </c>
      <c r="R33" s="157">
        <f aca="true" t="shared" si="20" ref="R33:R38">C33-F33-J33-K33</f>
        <v>0</v>
      </c>
      <c r="S33" s="66">
        <f t="shared" si="2"/>
        <v>100</v>
      </c>
      <c r="T33" s="79" t="str">
        <f t="shared" si="3"/>
        <v>Hợp lý</v>
      </c>
      <c r="U33" s="85">
        <f t="shared" si="4"/>
        <v>0</v>
      </c>
      <c r="V33" s="179">
        <v>0</v>
      </c>
    </row>
    <row r="34" spans="1:22" s="51" customFormat="1" ht="22.5" customHeight="1">
      <c r="A34" s="63" t="s">
        <v>29</v>
      </c>
      <c r="B34" s="118" t="s">
        <v>149</v>
      </c>
      <c r="C34" s="65">
        <f t="shared" si="17"/>
        <v>677</v>
      </c>
      <c r="D34" s="108">
        <v>404</v>
      </c>
      <c r="E34" s="108">
        <v>273</v>
      </c>
      <c r="F34" s="108">
        <v>5</v>
      </c>
      <c r="G34" s="108">
        <v>0</v>
      </c>
      <c r="H34" s="65">
        <f t="shared" si="18"/>
        <v>672</v>
      </c>
      <c r="I34" s="65">
        <f t="shared" si="19"/>
        <v>405</v>
      </c>
      <c r="J34" s="123">
        <v>121</v>
      </c>
      <c r="K34" s="123">
        <v>3</v>
      </c>
      <c r="L34" s="123">
        <v>278</v>
      </c>
      <c r="M34" s="123">
        <v>2</v>
      </c>
      <c r="N34" s="123">
        <v>1</v>
      </c>
      <c r="O34" s="123">
        <v>0</v>
      </c>
      <c r="P34" s="124">
        <v>0</v>
      </c>
      <c r="Q34" s="160">
        <v>267</v>
      </c>
      <c r="R34" s="157">
        <f t="shared" si="20"/>
        <v>548</v>
      </c>
      <c r="S34" s="66">
        <f t="shared" si="2"/>
        <v>30.617283950617285</v>
      </c>
      <c r="T34" s="79" t="str">
        <f t="shared" si="3"/>
        <v>Hợp lý</v>
      </c>
      <c r="U34" s="85">
        <f t="shared" si="4"/>
        <v>0</v>
      </c>
      <c r="V34" s="179">
        <v>147</v>
      </c>
    </row>
    <row r="35" spans="1:22" s="51" customFormat="1" ht="22.5" customHeight="1">
      <c r="A35" s="63" t="s">
        <v>71</v>
      </c>
      <c r="B35" s="118" t="s">
        <v>130</v>
      </c>
      <c r="C35" s="65">
        <f t="shared" si="17"/>
        <v>684</v>
      </c>
      <c r="D35" s="108">
        <v>495</v>
      </c>
      <c r="E35" s="108">
        <v>189</v>
      </c>
      <c r="F35" s="108">
        <v>1</v>
      </c>
      <c r="G35" s="108">
        <v>2</v>
      </c>
      <c r="H35" s="65">
        <f t="shared" si="18"/>
        <v>683</v>
      </c>
      <c r="I35" s="65">
        <f t="shared" si="19"/>
        <v>322</v>
      </c>
      <c r="J35" s="123">
        <v>74</v>
      </c>
      <c r="K35" s="123">
        <v>8</v>
      </c>
      <c r="L35" s="123">
        <v>240</v>
      </c>
      <c r="M35" s="123">
        <v>0</v>
      </c>
      <c r="N35" s="123">
        <v>0</v>
      </c>
      <c r="O35" s="123">
        <v>0</v>
      </c>
      <c r="P35" s="124">
        <v>0</v>
      </c>
      <c r="Q35" s="160">
        <v>361</v>
      </c>
      <c r="R35" s="157">
        <f t="shared" si="20"/>
        <v>601</v>
      </c>
      <c r="S35" s="66">
        <f t="shared" si="2"/>
        <v>25.465838509316768</v>
      </c>
      <c r="T35" s="79" t="str">
        <f t="shared" si="3"/>
        <v>Hợp lý</v>
      </c>
      <c r="U35" s="85">
        <f t="shared" si="4"/>
        <v>0</v>
      </c>
      <c r="V35" s="179">
        <v>39</v>
      </c>
    </row>
    <row r="36" spans="1:22" s="51" customFormat="1" ht="22.5" customHeight="1">
      <c r="A36" s="63" t="s">
        <v>73</v>
      </c>
      <c r="B36" s="118" t="s">
        <v>264</v>
      </c>
      <c r="C36" s="65">
        <f t="shared" si="17"/>
        <v>473</v>
      </c>
      <c r="D36" s="108">
        <v>282</v>
      </c>
      <c r="E36" s="108">
        <v>191</v>
      </c>
      <c r="F36" s="108">
        <v>1</v>
      </c>
      <c r="G36" s="108">
        <v>0</v>
      </c>
      <c r="H36" s="65">
        <f t="shared" si="18"/>
        <v>472</v>
      </c>
      <c r="I36" s="65">
        <f t="shared" si="19"/>
        <v>294</v>
      </c>
      <c r="J36" s="123">
        <v>80</v>
      </c>
      <c r="K36" s="123">
        <v>3</v>
      </c>
      <c r="L36" s="123">
        <v>211</v>
      </c>
      <c r="M36" s="123">
        <v>0</v>
      </c>
      <c r="N36" s="123">
        <v>0</v>
      </c>
      <c r="O36" s="123">
        <v>0</v>
      </c>
      <c r="P36" s="124">
        <v>0</v>
      </c>
      <c r="Q36" s="160">
        <v>178</v>
      </c>
      <c r="R36" s="157">
        <f t="shared" si="20"/>
        <v>389</v>
      </c>
      <c r="S36" s="66">
        <f t="shared" si="2"/>
        <v>28.2312925170068</v>
      </c>
      <c r="T36" s="79" t="str">
        <f t="shared" si="3"/>
        <v>Hợp lý</v>
      </c>
      <c r="U36" s="85">
        <f t="shared" si="4"/>
        <v>0</v>
      </c>
      <c r="V36" s="179">
        <v>21</v>
      </c>
    </row>
    <row r="37" spans="1:22" s="51" customFormat="1" ht="22.5" customHeight="1">
      <c r="A37" s="63" t="s">
        <v>74</v>
      </c>
      <c r="B37" s="118" t="s">
        <v>231</v>
      </c>
      <c r="C37" s="65">
        <f t="shared" si="17"/>
        <v>444</v>
      </c>
      <c r="D37" s="108">
        <v>376</v>
      </c>
      <c r="E37" s="108">
        <v>68</v>
      </c>
      <c r="F37" s="108">
        <v>2</v>
      </c>
      <c r="G37" s="108">
        <v>1</v>
      </c>
      <c r="H37" s="65">
        <f t="shared" si="18"/>
        <v>442</v>
      </c>
      <c r="I37" s="65">
        <f t="shared" si="19"/>
        <v>244</v>
      </c>
      <c r="J37" s="123">
        <v>67</v>
      </c>
      <c r="K37" s="123">
        <v>5</v>
      </c>
      <c r="L37" s="123">
        <v>169</v>
      </c>
      <c r="M37" s="123">
        <v>3</v>
      </c>
      <c r="N37" s="123">
        <v>0</v>
      </c>
      <c r="O37" s="123">
        <v>0</v>
      </c>
      <c r="P37" s="124">
        <v>0</v>
      </c>
      <c r="Q37" s="160">
        <v>198</v>
      </c>
      <c r="R37" s="157">
        <f t="shared" si="20"/>
        <v>370</v>
      </c>
      <c r="S37" s="66">
        <f t="shared" si="2"/>
        <v>29.508196721311474</v>
      </c>
      <c r="T37" s="79" t="str">
        <f t="shared" si="3"/>
        <v>Hợp lý</v>
      </c>
      <c r="U37" s="85">
        <f t="shared" si="4"/>
        <v>0</v>
      </c>
      <c r="V37" s="179">
        <v>134</v>
      </c>
    </row>
    <row r="38" spans="1:22" s="51" customFormat="1" ht="22.5" customHeight="1">
      <c r="A38" s="63" t="s">
        <v>76</v>
      </c>
      <c r="B38" s="118" t="s">
        <v>236</v>
      </c>
      <c r="C38" s="65">
        <f t="shared" si="17"/>
        <v>33</v>
      </c>
      <c r="D38" s="108">
        <v>7</v>
      </c>
      <c r="E38" s="108">
        <v>26</v>
      </c>
      <c r="F38" s="108">
        <v>2</v>
      </c>
      <c r="G38" s="108">
        <v>1</v>
      </c>
      <c r="H38" s="65">
        <f t="shared" si="18"/>
        <v>31</v>
      </c>
      <c r="I38" s="65">
        <f t="shared" si="19"/>
        <v>31</v>
      </c>
      <c r="J38" s="123">
        <v>28</v>
      </c>
      <c r="K38" s="123">
        <v>3</v>
      </c>
      <c r="L38" s="123">
        <v>0</v>
      </c>
      <c r="M38" s="123">
        <v>0</v>
      </c>
      <c r="N38" s="123">
        <v>0</v>
      </c>
      <c r="O38" s="123">
        <v>0</v>
      </c>
      <c r="P38" s="124">
        <v>0</v>
      </c>
      <c r="Q38" s="160">
        <v>0</v>
      </c>
      <c r="R38" s="157">
        <f t="shared" si="20"/>
        <v>0</v>
      </c>
      <c r="S38" s="66">
        <f t="shared" si="2"/>
        <v>100</v>
      </c>
      <c r="T38" s="79" t="str">
        <f t="shared" si="3"/>
        <v>Hợp lý</v>
      </c>
      <c r="U38" s="85">
        <f t="shared" si="4"/>
        <v>0</v>
      </c>
      <c r="V38" s="179">
        <v>0</v>
      </c>
    </row>
    <row r="39" spans="1:22" s="51" customFormat="1" ht="31.5" customHeight="1" hidden="1">
      <c r="A39" s="63" t="s">
        <v>77</v>
      </c>
      <c r="B39" s="118"/>
      <c r="C39" s="65">
        <f t="shared" si="17"/>
        <v>0</v>
      </c>
      <c r="D39" s="108"/>
      <c r="E39" s="108"/>
      <c r="F39" s="108"/>
      <c r="G39" s="108"/>
      <c r="H39" s="65">
        <f>I39+Q39</f>
        <v>0</v>
      </c>
      <c r="I39" s="65">
        <f>J39+K39+L39+M39+N39+O39+P39</f>
        <v>0</v>
      </c>
      <c r="J39" s="123"/>
      <c r="K39" s="123"/>
      <c r="L39" s="123"/>
      <c r="M39" s="123"/>
      <c r="N39" s="123"/>
      <c r="O39" s="123"/>
      <c r="P39" s="124"/>
      <c r="Q39" s="160"/>
      <c r="R39" s="157">
        <f>C39-F39-J39-K39</f>
        <v>0</v>
      </c>
      <c r="S39" s="66" t="e">
        <f>(J39+K39)/I39*100</f>
        <v>#DIV/0!</v>
      </c>
      <c r="T39" s="79" t="str">
        <f>IF(C39-F39-H39=0,"Hợp lý","Kiểm tra")</f>
        <v>Hợp lý</v>
      </c>
      <c r="U39" s="85">
        <f>C39-F39-H39</f>
        <v>0</v>
      </c>
      <c r="V39" s="179"/>
    </row>
    <row r="40" spans="1:22" s="51" customFormat="1" ht="31.5" customHeight="1" hidden="1">
      <c r="A40" s="63" t="s">
        <v>273</v>
      </c>
      <c r="B40" s="118"/>
      <c r="C40" s="65">
        <f>D40+E40</f>
        <v>0</v>
      </c>
      <c r="D40" s="108"/>
      <c r="E40" s="108"/>
      <c r="F40" s="108"/>
      <c r="G40" s="108"/>
      <c r="H40" s="65">
        <f>I40+Q40</f>
        <v>0</v>
      </c>
      <c r="I40" s="65">
        <f>J40+K40+L40+M40+N40+O40+P40</f>
        <v>0</v>
      </c>
      <c r="J40" s="123"/>
      <c r="K40" s="123"/>
      <c r="L40" s="123"/>
      <c r="M40" s="123"/>
      <c r="N40" s="123"/>
      <c r="O40" s="123"/>
      <c r="P40" s="124"/>
      <c r="Q40" s="160"/>
      <c r="R40" s="157">
        <f>C40-F40-J40-K40</f>
        <v>0</v>
      </c>
      <c r="S40" s="66" t="e">
        <f>(J40+K40)/I40*100</f>
        <v>#DIV/0!</v>
      </c>
      <c r="T40" s="79" t="str">
        <f>IF(C40-F40-H40=0,"Hợp lý","Kiểm tra")</f>
        <v>Hợp lý</v>
      </c>
      <c r="U40" s="85">
        <f>C40-F40-H40</f>
        <v>0</v>
      </c>
      <c r="V40" s="179"/>
    </row>
    <row r="41" spans="1:22" s="51" customFormat="1" ht="31.5" customHeight="1" hidden="1">
      <c r="A41" s="63" t="s">
        <v>274</v>
      </c>
      <c r="B41" s="118"/>
      <c r="C41" s="65">
        <f>D41+E41</f>
        <v>0</v>
      </c>
      <c r="D41" s="108"/>
      <c r="E41" s="108"/>
      <c r="F41" s="108"/>
      <c r="G41" s="108"/>
      <c r="H41" s="65">
        <f>I41+Q41</f>
        <v>0</v>
      </c>
      <c r="I41" s="65">
        <f>J41+K41+L41+M41+N41+O41+P41</f>
        <v>0</v>
      </c>
      <c r="J41" s="123"/>
      <c r="K41" s="123"/>
      <c r="L41" s="123"/>
      <c r="M41" s="123"/>
      <c r="N41" s="123"/>
      <c r="O41" s="123"/>
      <c r="P41" s="124"/>
      <c r="Q41" s="160"/>
      <c r="R41" s="157">
        <f>C41-F41-J41-K41</f>
        <v>0</v>
      </c>
      <c r="S41" s="66" t="e">
        <f>(J41+K41)/I41*100</f>
        <v>#DIV/0!</v>
      </c>
      <c r="T41" s="79" t="str">
        <f>IF(C41-F41-H41=0,"Hợp lý","Kiểm tra")</f>
        <v>Hợp lý</v>
      </c>
      <c r="U41" s="85">
        <f>C41-F41-H41</f>
        <v>0</v>
      </c>
      <c r="V41" s="179"/>
    </row>
    <row r="42" spans="1:22" s="51" customFormat="1" ht="31.5" customHeight="1" hidden="1">
      <c r="A42" s="63"/>
      <c r="B42" s="118"/>
      <c r="C42" s="65"/>
      <c r="D42" s="108"/>
      <c r="E42" s="108"/>
      <c r="F42" s="108"/>
      <c r="G42" s="108"/>
      <c r="H42" s="65"/>
      <c r="I42" s="65"/>
      <c r="J42" s="123"/>
      <c r="K42" s="123"/>
      <c r="L42" s="123"/>
      <c r="M42" s="123"/>
      <c r="N42" s="123"/>
      <c r="O42" s="123"/>
      <c r="P42" s="124"/>
      <c r="Q42" s="160"/>
      <c r="R42" s="157"/>
      <c r="S42" s="66"/>
      <c r="T42" s="79"/>
      <c r="U42" s="85"/>
      <c r="V42" s="179"/>
    </row>
    <row r="43" spans="1:22" s="51" customFormat="1" ht="31.5" customHeight="1" hidden="1">
      <c r="A43" s="63" t="s">
        <v>77</v>
      </c>
      <c r="B43" s="58"/>
      <c r="C43" s="65"/>
      <c r="D43" s="108"/>
      <c r="E43" s="108"/>
      <c r="F43" s="108"/>
      <c r="G43" s="108"/>
      <c r="H43" s="65"/>
      <c r="I43" s="65"/>
      <c r="J43" s="108"/>
      <c r="K43" s="108"/>
      <c r="L43" s="108"/>
      <c r="M43" s="108"/>
      <c r="N43" s="108"/>
      <c r="O43" s="108"/>
      <c r="P43" s="109"/>
      <c r="Q43" s="161"/>
      <c r="R43" s="157"/>
      <c r="S43" s="66"/>
      <c r="T43" s="79" t="str">
        <f>IF(C43-F43-H43=0,"Hợp lý","Kiểm tra")</f>
        <v>Hợp lý</v>
      </c>
      <c r="U43" s="85">
        <f>C43-F43-H43</f>
        <v>0</v>
      </c>
      <c r="V43" s="179"/>
    </row>
    <row r="44" spans="1:22" s="51" customFormat="1" ht="31.5" customHeight="1" hidden="1">
      <c r="A44" s="63" t="s">
        <v>11</v>
      </c>
      <c r="B44" s="73" t="s">
        <v>18</v>
      </c>
      <c r="C44" s="65"/>
      <c r="D44" s="101"/>
      <c r="E44" s="101"/>
      <c r="F44" s="101"/>
      <c r="G44" s="101"/>
      <c r="H44" s="65"/>
      <c r="I44" s="65"/>
      <c r="J44" s="101"/>
      <c r="K44" s="101"/>
      <c r="L44" s="101"/>
      <c r="M44" s="101"/>
      <c r="N44" s="101"/>
      <c r="O44" s="101"/>
      <c r="P44" s="102"/>
      <c r="Q44" s="162"/>
      <c r="R44" s="157"/>
      <c r="S44" s="66"/>
      <c r="T44" s="79" t="str">
        <f t="shared" si="3"/>
        <v>Hợp lý</v>
      </c>
      <c r="U44" s="85">
        <f t="shared" si="4"/>
        <v>0</v>
      </c>
      <c r="V44" s="179"/>
    </row>
    <row r="45" spans="1:22" s="53" customFormat="1" ht="22.5" customHeight="1">
      <c r="A45" s="68" t="s">
        <v>27</v>
      </c>
      <c r="B45" s="70" t="s">
        <v>133</v>
      </c>
      <c r="C45" s="71">
        <f aca="true" t="shared" si="21" ref="C45:R45">SUM(C46:C55)</f>
        <v>1641</v>
      </c>
      <c r="D45" s="71">
        <f t="shared" si="21"/>
        <v>1065</v>
      </c>
      <c r="E45" s="71">
        <f t="shared" si="21"/>
        <v>576</v>
      </c>
      <c r="F45" s="71">
        <f t="shared" si="21"/>
        <v>4</v>
      </c>
      <c r="G45" s="71">
        <f t="shared" si="21"/>
        <v>0</v>
      </c>
      <c r="H45" s="71">
        <f t="shared" si="21"/>
        <v>1637</v>
      </c>
      <c r="I45" s="71">
        <f t="shared" si="21"/>
        <v>1074</v>
      </c>
      <c r="J45" s="71">
        <f t="shared" si="21"/>
        <v>371</v>
      </c>
      <c r="K45" s="71">
        <f t="shared" si="21"/>
        <v>3</v>
      </c>
      <c r="L45" s="71">
        <f t="shared" si="21"/>
        <v>687</v>
      </c>
      <c r="M45" s="71">
        <f t="shared" si="21"/>
        <v>11</v>
      </c>
      <c r="N45" s="71">
        <f t="shared" si="21"/>
        <v>2</v>
      </c>
      <c r="O45" s="71">
        <f t="shared" si="21"/>
        <v>0</v>
      </c>
      <c r="P45" s="71">
        <f t="shared" si="21"/>
        <v>0</v>
      </c>
      <c r="Q45" s="71">
        <f t="shared" si="21"/>
        <v>563</v>
      </c>
      <c r="R45" s="71">
        <f t="shared" si="21"/>
        <v>1263</v>
      </c>
      <c r="S45" s="72">
        <f t="shared" si="2"/>
        <v>34.82309124767225</v>
      </c>
      <c r="T45" s="79" t="str">
        <f t="shared" si="3"/>
        <v>Hợp lý</v>
      </c>
      <c r="U45" s="85">
        <f t="shared" si="4"/>
        <v>0</v>
      </c>
      <c r="V45" s="178">
        <f>SUM(V46:V50)</f>
        <v>215</v>
      </c>
    </row>
    <row r="46" spans="1:22" s="51" customFormat="1" ht="22.5" customHeight="1">
      <c r="A46" s="63" t="s">
        <v>30</v>
      </c>
      <c r="B46" s="73" t="s">
        <v>137</v>
      </c>
      <c r="C46" s="65">
        <f aca="true" t="shared" si="22" ref="C46:C55">D46+E46</f>
        <v>272</v>
      </c>
      <c r="D46" s="108">
        <v>176</v>
      </c>
      <c r="E46" s="108">
        <v>96</v>
      </c>
      <c r="F46" s="108">
        <v>2</v>
      </c>
      <c r="G46" s="108">
        <v>0</v>
      </c>
      <c r="H46" s="65">
        <f aca="true" t="shared" si="23" ref="H46:H55">I46+Q46</f>
        <v>270</v>
      </c>
      <c r="I46" s="65">
        <f aca="true" t="shared" si="24" ref="I46:I55">J46+K46+L46+M46+N46+O46+P46</f>
        <v>157</v>
      </c>
      <c r="J46" s="108">
        <v>73</v>
      </c>
      <c r="K46" s="108">
        <v>1</v>
      </c>
      <c r="L46" s="108">
        <v>82</v>
      </c>
      <c r="M46" s="108">
        <v>1</v>
      </c>
      <c r="N46" s="108">
        <v>0</v>
      </c>
      <c r="O46" s="108">
        <v>0</v>
      </c>
      <c r="P46" s="109">
        <v>0</v>
      </c>
      <c r="Q46" s="161">
        <v>113</v>
      </c>
      <c r="R46" s="157">
        <f>C46-F46-J46-K46</f>
        <v>196</v>
      </c>
      <c r="S46" s="66">
        <f t="shared" si="2"/>
        <v>47.13375796178344</v>
      </c>
      <c r="T46" s="79" t="str">
        <f t="shared" si="3"/>
        <v>Hợp lý</v>
      </c>
      <c r="U46" s="85">
        <f t="shared" si="4"/>
        <v>0</v>
      </c>
      <c r="V46" s="179">
        <v>215</v>
      </c>
    </row>
    <row r="47" spans="1:22" s="51" customFormat="1" ht="22.5" customHeight="1">
      <c r="A47" s="63" t="s">
        <v>31</v>
      </c>
      <c r="B47" s="73" t="s">
        <v>138</v>
      </c>
      <c r="C47" s="65">
        <f t="shared" si="22"/>
        <v>349</v>
      </c>
      <c r="D47" s="108">
        <v>242</v>
      </c>
      <c r="E47" s="108">
        <v>107</v>
      </c>
      <c r="F47" s="108">
        <v>2</v>
      </c>
      <c r="G47" s="108">
        <v>0</v>
      </c>
      <c r="H47" s="65">
        <f t="shared" si="23"/>
        <v>347</v>
      </c>
      <c r="I47" s="65">
        <f t="shared" si="24"/>
        <v>207</v>
      </c>
      <c r="J47" s="108">
        <v>67</v>
      </c>
      <c r="K47" s="108">
        <v>0</v>
      </c>
      <c r="L47" s="108">
        <v>140</v>
      </c>
      <c r="M47" s="108">
        <v>0</v>
      </c>
      <c r="N47" s="108">
        <v>0</v>
      </c>
      <c r="O47" s="108">
        <v>0</v>
      </c>
      <c r="P47" s="109">
        <v>0</v>
      </c>
      <c r="Q47" s="161">
        <v>140</v>
      </c>
      <c r="R47" s="157">
        <f aca="true" t="shared" si="25" ref="R47:R54">C47-F47-J47-K47</f>
        <v>280</v>
      </c>
      <c r="S47" s="66">
        <f t="shared" si="2"/>
        <v>32.367149758454104</v>
      </c>
      <c r="T47" s="79" t="str">
        <f t="shared" si="3"/>
        <v>Hợp lý</v>
      </c>
      <c r="U47" s="85">
        <f t="shared" si="4"/>
        <v>0</v>
      </c>
      <c r="V47" s="179"/>
    </row>
    <row r="48" spans="1:22" s="51" customFormat="1" ht="22.5" customHeight="1">
      <c r="A48" s="63" t="s">
        <v>134</v>
      </c>
      <c r="B48" s="73" t="s">
        <v>139</v>
      </c>
      <c r="C48" s="65">
        <f t="shared" si="22"/>
        <v>375</v>
      </c>
      <c r="D48" s="108">
        <v>228</v>
      </c>
      <c r="E48" s="108">
        <v>147</v>
      </c>
      <c r="F48" s="108">
        <v>0</v>
      </c>
      <c r="G48" s="108">
        <v>0</v>
      </c>
      <c r="H48" s="65">
        <f t="shared" si="23"/>
        <v>375</v>
      </c>
      <c r="I48" s="65">
        <f t="shared" si="24"/>
        <v>289</v>
      </c>
      <c r="J48" s="108">
        <v>90</v>
      </c>
      <c r="K48" s="108">
        <v>1</v>
      </c>
      <c r="L48" s="108">
        <v>198</v>
      </c>
      <c r="M48" s="108">
        <v>0</v>
      </c>
      <c r="N48" s="108">
        <v>0</v>
      </c>
      <c r="O48" s="108">
        <v>0</v>
      </c>
      <c r="P48" s="109">
        <v>0</v>
      </c>
      <c r="Q48" s="161">
        <v>86</v>
      </c>
      <c r="R48" s="157">
        <f t="shared" si="25"/>
        <v>284</v>
      </c>
      <c r="S48" s="66">
        <f t="shared" si="2"/>
        <v>31.4878892733564</v>
      </c>
      <c r="T48" s="79" t="str">
        <f t="shared" si="3"/>
        <v>Hợp lý</v>
      </c>
      <c r="U48" s="85">
        <f t="shared" si="4"/>
        <v>0</v>
      </c>
      <c r="V48" s="179"/>
    </row>
    <row r="49" spans="1:22" s="51" customFormat="1" ht="22.5" customHeight="1">
      <c r="A49" s="63" t="s">
        <v>135</v>
      </c>
      <c r="B49" s="73" t="s">
        <v>228</v>
      </c>
      <c r="C49" s="65">
        <f t="shared" si="22"/>
        <v>476</v>
      </c>
      <c r="D49" s="108">
        <v>303</v>
      </c>
      <c r="E49" s="108">
        <v>173</v>
      </c>
      <c r="F49" s="108">
        <v>0</v>
      </c>
      <c r="G49" s="108">
        <v>0</v>
      </c>
      <c r="H49" s="65">
        <f t="shared" si="23"/>
        <v>476</v>
      </c>
      <c r="I49" s="65">
        <f t="shared" si="24"/>
        <v>294</v>
      </c>
      <c r="J49" s="108">
        <v>102</v>
      </c>
      <c r="K49" s="108">
        <v>1</v>
      </c>
      <c r="L49" s="108">
        <v>184</v>
      </c>
      <c r="M49" s="108">
        <v>5</v>
      </c>
      <c r="N49" s="108">
        <v>2</v>
      </c>
      <c r="O49" s="108">
        <v>0</v>
      </c>
      <c r="P49" s="109">
        <v>0</v>
      </c>
      <c r="Q49" s="161">
        <v>182</v>
      </c>
      <c r="R49" s="157">
        <f t="shared" si="25"/>
        <v>373</v>
      </c>
      <c r="S49" s="66">
        <f t="shared" si="2"/>
        <v>35.034013605442176</v>
      </c>
      <c r="T49" s="79" t="str">
        <f t="shared" si="3"/>
        <v>Hợp lý</v>
      </c>
      <c r="U49" s="85">
        <f t="shared" si="4"/>
        <v>0</v>
      </c>
      <c r="V49" s="179"/>
    </row>
    <row r="50" spans="1:22" s="51" customFormat="1" ht="22.5" customHeight="1">
      <c r="A50" s="63" t="s">
        <v>136</v>
      </c>
      <c r="B50" s="73" t="s">
        <v>238</v>
      </c>
      <c r="C50" s="65">
        <f t="shared" si="22"/>
        <v>169</v>
      </c>
      <c r="D50" s="108">
        <v>116</v>
      </c>
      <c r="E50" s="108">
        <v>53</v>
      </c>
      <c r="F50" s="108">
        <v>0</v>
      </c>
      <c r="G50" s="108">
        <v>0</v>
      </c>
      <c r="H50" s="65">
        <f t="shared" si="23"/>
        <v>169</v>
      </c>
      <c r="I50" s="65">
        <f t="shared" si="24"/>
        <v>127</v>
      </c>
      <c r="J50" s="108">
        <v>39</v>
      </c>
      <c r="K50" s="108">
        <v>0</v>
      </c>
      <c r="L50" s="108">
        <v>83</v>
      </c>
      <c r="M50" s="108">
        <v>5</v>
      </c>
      <c r="N50" s="108">
        <v>0</v>
      </c>
      <c r="O50" s="108">
        <v>0</v>
      </c>
      <c r="P50" s="109">
        <v>0</v>
      </c>
      <c r="Q50" s="161">
        <v>42</v>
      </c>
      <c r="R50" s="157">
        <f t="shared" si="25"/>
        <v>130</v>
      </c>
      <c r="S50" s="66">
        <f t="shared" si="2"/>
        <v>30.708661417322837</v>
      </c>
      <c r="T50" s="79" t="str">
        <f t="shared" si="3"/>
        <v>Hợp lý</v>
      </c>
      <c r="U50" s="85">
        <f t="shared" si="4"/>
        <v>0</v>
      </c>
      <c r="V50" s="179"/>
    </row>
    <row r="51" spans="1:22" s="51" customFormat="1" ht="22.5" customHeight="1" hidden="1">
      <c r="A51" s="63" t="s">
        <v>237</v>
      </c>
      <c r="B51" s="73"/>
      <c r="C51" s="65">
        <f t="shared" si="22"/>
        <v>0</v>
      </c>
      <c r="D51" s="108"/>
      <c r="E51" s="108"/>
      <c r="F51" s="108"/>
      <c r="G51" s="108"/>
      <c r="H51" s="65">
        <f>I51+Q51</f>
        <v>0</v>
      </c>
      <c r="I51" s="65">
        <f>J51+K51+L51+M51+N51+O51+P51</f>
        <v>0</v>
      </c>
      <c r="J51" s="108"/>
      <c r="K51" s="108"/>
      <c r="L51" s="108"/>
      <c r="M51" s="108"/>
      <c r="N51" s="108"/>
      <c r="O51" s="108"/>
      <c r="P51" s="109"/>
      <c r="Q51" s="161"/>
      <c r="R51" s="157">
        <f t="shared" si="25"/>
        <v>0</v>
      </c>
      <c r="S51" s="66" t="e">
        <f>(J51+K51)/I51*100</f>
        <v>#DIV/0!</v>
      </c>
      <c r="T51" s="79" t="str">
        <f>IF(C51-F51-H51=0,"Hợp lý","Kiểm tra")</f>
        <v>Hợp lý</v>
      </c>
      <c r="U51" s="85">
        <f>C51-F51-H51</f>
        <v>0</v>
      </c>
      <c r="V51" s="179"/>
    </row>
    <row r="52" spans="1:22" s="51" customFormat="1" ht="31.5" customHeight="1" hidden="1">
      <c r="A52" s="63"/>
      <c r="B52" s="73"/>
      <c r="C52" s="65"/>
      <c r="D52" s="108"/>
      <c r="E52" s="108"/>
      <c r="F52" s="108"/>
      <c r="G52" s="108"/>
      <c r="H52" s="65"/>
      <c r="I52" s="65"/>
      <c r="J52" s="108"/>
      <c r="K52" s="108"/>
      <c r="L52" s="108"/>
      <c r="M52" s="108"/>
      <c r="N52" s="108"/>
      <c r="O52" s="108"/>
      <c r="P52" s="109"/>
      <c r="Q52" s="161"/>
      <c r="R52" s="157"/>
      <c r="S52" s="66"/>
      <c r="T52" s="79"/>
      <c r="U52" s="85"/>
      <c r="V52" s="179"/>
    </row>
    <row r="53" spans="1:22" s="51" customFormat="1" ht="31.5" customHeight="1" hidden="1">
      <c r="A53" s="63"/>
      <c r="B53" s="73"/>
      <c r="C53" s="65"/>
      <c r="D53" s="108"/>
      <c r="E53" s="108"/>
      <c r="F53" s="108"/>
      <c r="G53" s="108"/>
      <c r="H53" s="65"/>
      <c r="I53" s="65"/>
      <c r="J53" s="108"/>
      <c r="K53" s="108"/>
      <c r="L53" s="108"/>
      <c r="M53" s="108"/>
      <c r="N53" s="108"/>
      <c r="O53" s="108"/>
      <c r="P53" s="109"/>
      <c r="Q53" s="161"/>
      <c r="R53" s="157"/>
      <c r="S53" s="66"/>
      <c r="T53" s="79"/>
      <c r="U53" s="85"/>
      <c r="V53" s="179"/>
    </row>
    <row r="54" spans="1:22" s="51" customFormat="1" ht="31.5" customHeight="1" hidden="1">
      <c r="A54" s="63" t="s">
        <v>257</v>
      </c>
      <c r="B54" s="73"/>
      <c r="C54" s="65">
        <f t="shared" si="22"/>
        <v>0</v>
      </c>
      <c r="D54" s="108"/>
      <c r="E54" s="108"/>
      <c r="F54" s="108"/>
      <c r="G54" s="108"/>
      <c r="H54" s="65">
        <f>I54+Q54</f>
        <v>0</v>
      </c>
      <c r="I54" s="65">
        <f>J54+K54+L54+M54+N54+O54+P54</f>
        <v>0</v>
      </c>
      <c r="J54" s="108"/>
      <c r="K54" s="108"/>
      <c r="L54" s="108"/>
      <c r="M54" s="108"/>
      <c r="N54" s="108"/>
      <c r="O54" s="108"/>
      <c r="P54" s="109"/>
      <c r="Q54" s="161"/>
      <c r="R54" s="157">
        <f t="shared" si="25"/>
        <v>0</v>
      </c>
      <c r="S54" s="66" t="e">
        <f>(J54+K54)/I54*100</f>
        <v>#DIV/0!</v>
      </c>
      <c r="T54" s="79" t="str">
        <f>IF(C54-F54-H54=0,"Hợp lý","Kiểm tra")</f>
        <v>Hợp lý</v>
      </c>
      <c r="U54" s="85">
        <f>C54-F54-H54</f>
        <v>0</v>
      </c>
      <c r="V54" s="179"/>
    </row>
    <row r="55" spans="1:22" s="51" customFormat="1" ht="31.5" customHeight="1" hidden="1">
      <c r="A55" s="63" t="s">
        <v>18</v>
      </c>
      <c r="B55" s="73"/>
      <c r="C55" s="65">
        <f t="shared" si="22"/>
        <v>0</v>
      </c>
      <c r="D55" s="101"/>
      <c r="E55" s="101"/>
      <c r="F55" s="101"/>
      <c r="G55" s="101"/>
      <c r="H55" s="65">
        <f t="shared" si="23"/>
        <v>0</v>
      </c>
      <c r="I55" s="65">
        <f t="shared" si="24"/>
        <v>0</v>
      </c>
      <c r="J55" s="101"/>
      <c r="K55" s="101"/>
      <c r="L55" s="101"/>
      <c r="M55" s="101"/>
      <c r="N55" s="101"/>
      <c r="O55" s="101"/>
      <c r="P55" s="102"/>
      <c r="Q55" s="162"/>
      <c r="R55" s="157">
        <f>C55-F55-G55-J55-K55</f>
        <v>0</v>
      </c>
      <c r="S55" s="66" t="e">
        <f t="shared" si="2"/>
        <v>#DIV/0!</v>
      </c>
      <c r="T55" s="79" t="str">
        <f t="shared" si="3"/>
        <v>Hợp lý</v>
      </c>
      <c r="U55" s="85">
        <f t="shared" si="4"/>
        <v>0</v>
      </c>
      <c r="V55" s="179"/>
    </row>
    <row r="56" spans="1:22" s="155" customFormat="1" ht="22.5" customHeight="1">
      <c r="A56" s="150">
        <v>3</v>
      </c>
      <c r="B56" s="151" t="s">
        <v>132</v>
      </c>
      <c r="C56" s="152">
        <f>SUM(C57:C65)</f>
        <v>2045</v>
      </c>
      <c r="D56" s="152">
        <f aca="true" t="shared" si="26" ref="D56:Q56">SUM(D57:D65)</f>
        <v>1259</v>
      </c>
      <c r="E56" s="152">
        <f t="shared" si="26"/>
        <v>786</v>
      </c>
      <c r="F56" s="152">
        <f t="shared" si="26"/>
        <v>4</v>
      </c>
      <c r="G56" s="152">
        <f t="shared" si="26"/>
        <v>0</v>
      </c>
      <c r="H56" s="152">
        <f t="shared" si="26"/>
        <v>2041</v>
      </c>
      <c r="I56" s="152">
        <f t="shared" si="26"/>
        <v>1417</v>
      </c>
      <c r="J56" s="152">
        <f t="shared" si="26"/>
        <v>565</v>
      </c>
      <c r="K56" s="152">
        <f t="shared" si="26"/>
        <v>24</v>
      </c>
      <c r="L56" s="152">
        <f t="shared" si="26"/>
        <v>813</v>
      </c>
      <c r="M56" s="152">
        <f t="shared" si="26"/>
        <v>15</v>
      </c>
      <c r="N56" s="152">
        <f t="shared" si="26"/>
        <v>0</v>
      </c>
      <c r="O56" s="152">
        <f t="shared" si="26"/>
        <v>0</v>
      </c>
      <c r="P56" s="152">
        <f t="shared" si="26"/>
        <v>0</v>
      </c>
      <c r="Q56" s="152">
        <f t="shared" si="26"/>
        <v>624</v>
      </c>
      <c r="R56" s="163">
        <f aca="true" t="shared" si="27" ref="R56:R62">C56-F56-J56-K56</f>
        <v>1452</v>
      </c>
      <c r="S56" s="164">
        <f t="shared" si="2"/>
        <v>41.566690190543405</v>
      </c>
      <c r="T56" s="153" t="str">
        <f t="shared" si="3"/>
        <v>Hợp lý</v>
      </c>
      <c r="U56" s="154">
        <f t="shared" si="4"/>
        <v>0</v>
      </c>
      <c r="V56" s="180">
        <f>SUM(V57:V61)</f>
        <v>197</v>
      </c>
    </row>
    <row r="57" spans="1:22" s="51" customFormat="1" ht="22.5" customHeight="1">
      <c r="A57" s="63">
        <v>3.1</v>
      </c>
      <c r="B57" s="58" t="s">
        <v>142</v>
      </c>
      <c r="C57" s="65">
        <f aca="true" t="shared" si="28" ref="C57:C65">D57+E57</f>
        <v>425</v>
      </c>
      <c r="D57" s="108">
        <v>215</v>
      </c>
      <c r="E57" s="108">
        <v>210</v>
      </c>
      <c r="F57" s="108">
        <v>0</v>
      </c>
      <c r="G57" s="108">
        <v>0</v>
      </c>
      <c r="H57" s="65">
        <f aca="true" t="shared" si="29" ref="H57:H65">I57+Q57</f>
        <v>425</v>
      </c>
      <c r="I57" s="65">
        <f aca="true" t="shared" si="30" ref="I57:I65">J57+K57+L57+M57+N57+O57+P57</f>
        <v>304</v>
      </c>
      <c r="J57" s="108">
        <v>143</v>
      </c>
      <c r="K57" s="108">
        <v>15</v>
      </c>
      <c r="L57" s="108">
        <v>145</v>
      </c>
      <c r="M57" s="108">
        <v>1</v>
      </c>
      <c r="N57" s="108">
        <v>0</v>
      </c>
      <c r="O57" s="108">
        <v>0</v>
      </c>
      <c r="P57" s="109">
        <v>0</v>
      </c>
      <c r="Q57" s="161">
        <v>121</v>
      </c>
      <c r="R57" s="157">
        <f t="shared" si="27"/>
        <v>267</v>
      </c>
      <c r="S57" s="66">
        <f t="shared" si="2"/>
        <v>51.973684210526315</v>
      </c>
      <c r="T57" s="79" t="str">
        <f t="shared" si="3"/>
        <v>Hợp lý</v>
      </c>
      <c r="U57" s="85">
        <f t="shared" si="4"/>
        <v>0</v>
      </c>
      <c r="V57" s="179">
        <v>77</v>
      </c>
    </row>
    <row r="58" spans="1:22" s="51" customFormat="1" ht="22.5" customHeight="1">
      <c r="A58" s="63" t="s">
        <v>79</v>
      </c>
      <c r="B58" s="58" t="s">
        <v>141</v>
      </c>
      <c r="C58" s="65">
        <f t="shared" si="28"/>
        <v>308</v>
      </c>
      <c r="D58" s="108">
        <v>196</v>
      </c>
      <c r="E58" s="108">
        <v>112</v>
      </c>
      <c r="F58" s="108">
        <v>1</v>
      </c>
      <c r="G58" s="108">
        <v>0</v>
      </c>
      <c r="H58" s="65">
        <f t="shared" si="29"/>
        <v>307</v>
      </c>
      <c r="I58" s="65">
        <f t="shared" si="30"/>
        <v>220</v>
      </c>
      <c r="J58" s="108">
        <v>96</v>
      </c>
      <c r="K58" s="108">
        <v>5</v>
      </c>
      <c r="L58" s="108">
        <v>119</v>
      </c>
      <c r="M58" s="108">
        <v>0</v>
      </c>
      <c r="N58" s="108">
        <v>0</v>
      </c>
      <c r="O58" s="108">
        <v>0</v>
      </c>
      <c r="P58" s="109">
        <v>0</v>
      </c>
      <c r="Q58" s="161">
        <v>87</v>
      </c>
      <c r="R58" s="157">
        <f t="shared" si="27"/>
        <v>206</v>
      </c>
      <c r="S58" s="66">
        <f t="shared" si="2"/>
        <v>45.909090909090914</v>
      </c>
      <c r="T58" s="79" t="str">
        <f t="shared" si="3"/>
        <v>Hợp lý</v>
      </c>
      <c r="U58" s="85">
        <f t="shared" si="4"/>
        <v>0</v>
      </c>
      <c r="V58" s="179">
        <v>26</v>
      </c>
    </row>
    <row r="59" spans="1:22" s="51" customFormat="1" ht="26.25" customHeight="1">
      <c r="A59" s="63" t="s">
        <v>80</v>
      </c>
      <c r="B59" s="106" t="s">
        <v>143</v>
      </c>
      <c r="C59" s="65">
        <f t="shared" si="28"/>
        <v>622</v>
      </c>
      <c r="D59" s="108">
        <v>429</v>
      </c>
      <c r="E59" s="108">
        <v>193</v>
      </c>
      <c r="F59" s="108">
        <v>1</v>
      </c>
      <c r="G59" s="108">
        <v>0</v>
      </c>
      <c r="H59" s="65">
        <f t="shared" si="29"/>
        <v>621</v>
      </c>
      <c r="I59" s="65">
        <f t="shared" si="30"/>
        <v>419</v>
      </c>
      <c r="J59" s="108">
        <v>127</v>
      </c>
      <c r="K59" s="108">
        <v>1</v>
      </c>
      <c r="L59" s="108">
        <v>277</v>
      </c>
      <c r="M59" s="108">
        <v>14</v>
      </c>
      <c r="N59" s="108">
        <v>0</v>
      </c>
      <c r="O59" s="108">
        <v>0</v>
      </c>
      <c r="P59" s="109">
        <v>0</v>
      </c>
      <c r="Q59" s="161">
        <v>202</v>
      </c>
      <c r="R59" s="157">
        <f t="shared" si="27"/>
        <v>493</v>
      </c>
      <c r="S59" s="66">
        <f t="shared" si="2"/>
        <v>30.54892601431981</v>
      </c>
      <c r="T59" s="79" t="str">
        <f t="shared" si="3"/>
        <v>Hợp lý</v>
      </c>
      <c r="U59" s="85">
        <f t="shared" si="4"/>
        <v>0</v>
      </c>
      <c r="V59" s="179">
        <v>18</v>
      </c>
    </row>
    <row r="60" spans="1:22" s="51" customFormat="1" ht="22.5" customHeight="1">
      <c r="A60" s="63" t="s">
        <v>145</v>
      </c>
      <c r="B60" s="58" t="s">
        <v>144</v>
      </c>
      <c r="C60" s="65">
        <f t="shared" si="28"/>
        <v>303</v>
      </c>
      <c r="D60" s="108">
        <v>162</v>
      </c>
      <c r="E60" s="108">
        <v>141</v>
      </c>
      <c r="F60" s="108">
        <v>0</v>
      </c>
      <c r="G60" s="108">
        <v>0</v>
      </c>
      <c r="H60" s="65">
        <f t="shared" si="29"/>
        <v>303</v>
      </c>
      <c r="I60" s="65">
        <f t="shared" si="30"/>
        <v>224</v>
      </c>
      <c r="J60" s="108">
        <v>90</v>
      </c>
      <c r="K60" s="108">
        <v>3</v>
      </c>
      <c r="L60" s="108">
        <v>131</v>
      </c>
      <c r="M60" s="108">
        <v>0</v>
      </c>
      <c r="N60" s="108">
        <v>0</v>
      </c>
      <c r="O60" s="108">
        <v>0</v>
      </c>
      <c r="P60" s="109">
        <v>0</v>
      </c>
      <c r="Q60" s="161">
        <v>79</v>
      </c>
      <c r="R60" s="157">
        <f t="shared" si="27"/>
        <v>210</v>
      </c>
      <c r="S60" s="66">
        <f t="shared" si="2"/>
        <v>41.517857142857146</v>
      </c>
      <c r="T60" s="79" t="str">
        <f t="shared" si="3"/>
        <v>Hợp lý</v>
      </c>
      <c r="U60" s="85">
        <f t="shared" si="4"/>
        <v>0</v>
      </c>
      <c r="V60" s="179">
        <v>12</v>
      </c>
    </row>
    <row r="61" spans="1:22" s="51" customFormat="1" ht="22.5" customHeight="1">
      <c r="A61" s="63" t="s">
        <v>146</v>
      </c>
      <c r="B61" s="58" t="s">
        <v>239</v>
      </c>
      <c r="C61" s="65">
        <f t="shared" si="28"/>
        <v>387</v>
      </c>
      <c r="D61" s="108">
        <v>257</v>
      </c>
      <c r="E61" s="108">
        <v>130</v>
      </c>
      <c r="F61" s="108">
        <v>2</v>
      </c>
      <c r="G61" s="108">
        <v>0</v>
      </c>
      <c r="H61" s="65">
        <f t="shared" si="29"/>
        <v>385</v>
      </c>
      <c r="I61" s="65">
        <f t="shared" si="30"/>
        <v>250</v>
      </c>
      <c r="J61" s="108">
        <v>109</v>
      </c>
      <c r="K61" s="108">
        <v>0</v>
      </c>
      <c r="L61" s="108">
        <v>141</v>
      </c>
      <c r="M61" s="108">
        <v>0</v>
      </c>
      <c r="N61" s="108">
        <v>0</v>
      </c>
      <c r="O61" s="108">
        <v>0</v>
      </c>
      <c r="P61" s="109">
        <v>0</v>
      </c>
      <c r="Q61" s="161">
        <v>135</v>
      </c>
      <c r="R61" s="157">
        <f t="shared" si="27"/>
        <v>276</v>
      </c>
      <c r="S61" s="66">
        <f t="shared" si="2"/>
        <v>43.6</v>
      </c>
      <c r="T61" s="79" t="str">
        <f t="shared" si="3"/>
        <v>Hợp lý</v>
      </c>
      <c r="U61" s="85">
        <f t="shared" si="4"/>
        <v>0</v>
      </c>
      <c r="V61" s="179">
        <v>64</v>
      </c>
    </row>
    <row r="62" spans="1:22" s="51" customFormat="1" ht="31.5" customHeight="1" hidden="1">
      <c r="A62" s="63" t="s">
        <v>240</v>
      </c>
      <c r="B62" s="58"/>
      <c r="C62" s="65">
        <f t="shared" si="28"/>
        <v>0</v>
      </c>
      <c r="D62" s="108"/>
      <c r="E62" s="108"/>
      <c r="F62" s="108"/>
      <c r="G62" s="108"/>
      <c r="H62" s="65">
        <f>I62+Q62</f>
        <v>0</v>
      </c>
      <c r="I62" s="65">
        <f>J62+K62+L62+M62+N62+O62+P62</f>
        <v>0</v>
      </c>
      <c r="J62" s="108"/>
      <c r="K62" s="108"/>
      <c r="L62" s="108"/>
      <c r="M62" s="108"/>
      <c r="N62" s="108"/>
      <c r="O62" s="108"/>
      <c r="P62" s="109"/>
      <c r="Q62" s="161"/>
      <c r="R62" s="157">
        <f t="shared" si="27"/>
        <v>0</v>
      </c>
      <c r="S62" s="66" t="e">
        <f>(J62+K62)/I62*100</f>
        <v>#DIV/0!</v>
      </c>
      <c r="T62" s="79" t="str">
        <f>IF(C62-F62-H62=0,"Hợp lý","Kiểm tra")</f>
        <v>Hợp lý</v>
      </c>
      <c r="U62" s="85">
        <f>C62-F62-H62</f>
        <v>0</v>
      </c>
      <c r="V62" s="179"/>
    </row>
    <row r="63" spans="1:22" s="51" customFormat="1" ht="31.5" customHeight="1" hidden="1">
      <c r="A63" s="63"/>
      <c r="B63" s="58"/>
      <c r="C63" s="65"/>
      <c r="D63" s="108"/>
      <c r="E63" s="108"/>
      <c r="F63" s="108"/>
      <c r="G63" s="108"/>
      <c r="H63" s="65"/>
      <c r="I63" s="65"/>
      <c r="J63" s="108"/>
      <c r="K63" s="108"/>
      <c r="L63" s="108"/>
      <c r="M63" s="108"/>
      <c r="N63" s="108"/>
      <c r="O63" s="108"/>
      <c r="P63" s="109"/>
      <c r="Q63" s="161"/>
      <c r="R63" s="157"/>
      <c r="S63" s="66"/>
      <c r="T63" s="79"/>
      <c r="U63" s="85"/>
      <c r="V63" s="179"/>
    </row>
    <row r="64" spans="1:22" s="51" customFormat="1" ht="31.5" customHeight="1" hidden="1">
      <c r="A64" s="63"/>
      <c r="B64" s="58"/>
      <c r="C64" s="65"/>
      <c r="D64" s="108"/>
      <c r="E64" s="108"/>
      <c r="F64" s="108"/>
      <c r="G64" s="108"/>
      <c r="H64" s="65"/>
      <c r="I64" s="65"/>
      <c r="J64" s="108"/>
      <c r="K64" s="108"/>
      <c r="L64" s="108"/>
      <c r="M64" s="108"/>
      <c r="N64" s="108"/>
      <c r="O64" s="108"/>
      <c r="P64" s="109"/>
      <c r="Q64" s="161"/>
      <c r="R64" s="157"/>
      <c r="S64" s="66"/>
      <c r="T64" s="79"/>
      <c r="U64" s="85"/>
      <c r="V64" s="179"/>
    </row>
    <row r="65" spans="1:22" s="51" customFormat="1" ht="31.5" customHeight="1" hidden="1">
      <c r="A65" s="63" t="s">
        <v>140</v>
      </c>
      <c r="B65" s="73"/>
      <c r="C65" s="65">
        <f t="shared" si="28"/>
        <v>0</v>
      </c>
      <c r="D65" s="101"/>
      <c r="E65" s="101"/>
      <c r="F65" s="101"/>
      <c r="G65" s="101"/>
      <c r="H65" s="65">
        <f t="shared" si="29"/>
        <v>0</v>
      </c>
      <c r="I65" s="65">
        <f t="shared" si="30"/>
        <v>0</v>
      </c>
      <c r="J65" s="101"/>
      <c r="K65" s="101"/>
      <c r="L65" s="101"/>
      <c r="M65" s="101"/>
      <c r="N65" s="101"/>
      <c r="O65" s="101"/>
      <c r="P65" s="102"/>
      <c r="Q65" s="162"/>
      <c r="R65" s="157">
        <f>C65-F65-G65-J65-K65</f>
        <v>0</v>
      </c>
      <c r="S65" s="66" t="e">
        <f t="shared" si="2"/>
        <v>#DIV/0!</v>
      </c>
      <c r="T65" s="79" t="str">
        <f t="shared" si="3"/>
        <v>Hợp lý</v>
      </c>
      <c r="U65" s="85">
        <f t="shared" si="4"/>
        <v>0</v>
      </c>
      <c r="V65" s="179"/>
    </row>
    <row r="66" spans="1:22" s="53" customFormat="1" ht="22.5" customHeight="1">
      <c r="A66" s="68" t="s">
        <v>43</v>
      </c>
      <c r="B66" s="107" t="s">
        <v>147</v>
      </c>
      <c r="C66" s="71">
        <f>SUM(C67:C72)</f>
        <v>856</v>
      </c>
      <c r="D66" s="71">
        <f aca="true" t="shared" si="31" ref="D66:Q66">SUM(D67:D72)</f>
        <v>478</v>
      </c>
      <c r="E66" s="71">
        <f t="shared" si="31"/>
        <v>378</v>
      </c>
      <c r="F66" s="71">
        <f t="shared" si="31"/>
        <v>12</v>
      </c>
      <c r="G66" s="71">
        <f t="shared" si="31"/>
        <v>2</v>
      </c>
      <c r="H66" s="71">
        <f t="shared" si="31"/>
        <v>844</v>
      </c>
      <c r="I66" s="71">
        <f t="shared" si="31"/>
        <v>629</v>
      </c>
      <c r="J66" s="71">
        <f t="shared" si="31"/>
        <v>281</v>
      </c>
      <c r="K66" s="71">
        <f t="shared" si="31"/>
        <v>2</v>
      </c>
      <c r="L66" s="71">
        <f t="shared" si="31"/>
        <v>332</v>
      </c>
      <c r="M66" s="71">
        <f t="shared" si="31"/>
        <v>8</v>
      </c>
      <c r="N66" s="71">
        <f t="shared" si="31"/>
        <v>0</v>
      </c>
      <c r="O66" s="71">
        <f t="shared" si="31"/>
        <v>0</v>
      </c>
      <c r="P66" s="71">
        <f t="shared" si="31"/>
        <v>6</v>
      </c>
      <c r="Q66" s="71">
        <f t="shared" si="31"/>
        <v>215</v>
      </c>
      <c r="R66" s="159">
        <f>C66-F66-J66-K66</f>
        <v>561</v>
      </c>
      <c r="S66" s="72">
        <f t="shared" si="2"/>
        <v>44.992050874403816</v>
      </c>
      <c r="T66" s="79" t="str">
        <f t="shared" si="3"/>
        <v>Hợp lý</v>
      </c>
      <c r="U66" s="85">
        <f t="shared" si="4"/>
        <v>0</v>
      </c>
      <c r="V66" s="178">
        <f>SUM(V67:V70)</f>
        <v>104</v>
      </c>
    </row>
    <row r="67" spans="1:22" s="51" customFormat="1" ht="22.5" customHeight="1">
      <c r="A67" s="63" t="s">
        <v>81</v>
      </c>
      <c r="B67" s="168" t="s">
        <v>276</v>
      </c>
      <c r="C67" s="65">
        <f aca="true" t="shared" si="32" ref="C67:C72">D67+E67</f>
        <v>164</v>
      </c>
      <c r="D67" s="108">
        <v>87</v>
      </c>
      <c r="E67" s="108">
        <v>77</v>
      </c>
      <c r="F67" s="108">
        <v>1</v>
      </c>
      <c r="G67" s="108">
        <v>0</v>
      </c>
      <c r="H67" s="65">
        <f aca="true" t="shared" si="33" ref="H67:H72">I67+Q67</f>
        <v>163</v>
      </c>
      <c r="I67" s="65">
        <f aca="true" t="shared" si="34" ref="I67:I72">J67+K67+L67+M67+N67+O67+P67</f>
        <v>129</v>
      </c>
      <c r="J67" s="108">
        <v>61</v>
      </c>
      <c r="K67" s="108">
        <v>0</v>
      </c>
      <c r="L67" s="108">
        <v>59</v>
      </c>
      <c r="M67" s="108">
        <v>7</v>
      </c>
      <c r="N67" s="108">
        <v>0</v>
      </c>
      <c r="O67" s="108">
        <v>0</v>
      </c>
      <c r="P67" s="109">
        <v>2</v>
      </c>
      <c r="Q67" s="161">
        <v>34</v>
      </c>
      <c r="R67" s="157">
        <f>C67-F67-J67-K67</f>
        <v>102</v>
      </c>
      <c r="S67" s="66">
        <f t="shared" si="2"/>
        <v>47.286821705426355</v>
      </c>
      <c r="T67" s="79" t="str">
        <f t="shared" si="3"/>
        <v>Hợp lý</v>
      </c>
      <c r="U67" s="85">
        <f t="shared" si="4"/>
        <v>0</v>
      </c>
      <c r="V67" s="179">
        <v>11</v>
      </c>
    </row>
    <row r="68" spans="1:22" s="51" customFormat="1" ht="22.5" customHeight="1">
      <c r="A68" s="63" t="s">
        <v>82</v>
      </c>
      <c r="B68" s="73" t="s">
        <v>283</v>
      </c>
      <c r="C68" s="65">
        <f t="shared" si="32"/>
        <v>188</v>
      </c>
      <c r="D68" s="108">
        <v>125</v>
      </c>
      <c r="E68" s="108">
        <v>63</v>
      </c>
      <c r="F68" s="108">
        <v>0</v>
      </c>
      <c r="G68" s="108">
        <v>0</v>
      </c>
      <c r="H68" s="65">
        <f t="shared" si="33"/>
        <v>188</v>
      </c>
      <c r="I68" s="65">
        <f t="shared" si="34"/>
        <v>129</v>
      </c>
      <c r="J68" s="108">
        <v>28</v>
      </c>
      <c r="K68" s="108">
        <v>0</v>
      </c>
      <c r="L68" s="108">
        <v>101</v>
      </c>
      <c r="M68" s="108">
        <v>0</v>
      </c>
      <c r="N68" s="108">
        <v>0</v>
      </c>
      <c r="O68" s="108">
        <v>0</v>
      </c>
      <c r="P68" s="109">
        <v>0</v>
      </c>
      <c r="Q68" s="161">
        <v>59</v>
      </c>
      <c r="R68" s="157">
        <f>C68-F68-J68-K68</f>
        <v>160</v>
      </c>
      <c r="S68" s="66">
        <f t="shared" si="2"/>
        <v>21.705426356589147</v>
      </c>
      <c r="T68" s="79" t="str">
        <f t="shared" si="3"/>
        <v>Hợp lý</v>
      </c>
      <c r="U68" s="85">
        <f t="shared" si="4"/>
        <v>0</v>
      </c>
      <c r="V68" s="179">
        <v>45</v>
      </c>
    </row>
    <row r="69" spans="1:22" s="51" customFormat="1" ht="22.5" customHeight="1">
      <c r="A69" s="63" t="s">
        <v>83</v>
      </c>
      <c r="B69" s="73" t="s">
        <v>229</v>
      </c>
      <c r="C69" s="65">
        <f t="shared" si="32"/>
        <v>333</v>
      </c>
      <c r="D69" s="108">
        <v>181</v>
      </c>
      <c r="E69" s="108">
        <v>152</v>
      </c>
      <c r="F69" s="108">
        <v>10</v>
      </c>
      <c r="G69" s="108">
        <v>0</v>
      </c>
      <c r="H69" s="65">
        <f t="shared" si="33"/>
        <v>323</v>
      </c>
      <c r="I69" s="65">
        <f t="shared" si="34"/>
        <v>231</v>
      </c>
      <c r="J69" s="108">
        <v>129</v>
      </c>
      <c r="K69" s="108">
        <v>2</v>
      </c>
      <c r="L69" s="108">
        <v>100</v>
      </c>
      <c r="M69" s="108">
        <v>0</v>
      </c>
      <c r="N69" s="108">
        <v>0</v>
      </c>
      <c r="O69" s="108">
        <v>0</v>
      </c>
      <c r="P69" s="109">
        <v>0</v>
      </c>
      <c r="Q69" s="161">
        <v>92</v>
      </c>
      <c r="R69" s="157">
        <f>C69-F69-J69-K69</f>
        <v>192</v>
      </c>
      <c r="S69" s="66">
        <f t="shared" si="2"/>
        <v>56.709956709956714</v>
      </c>
      <c r="T69" s="79" t="str">
        <f t="shared" si="3"/>
        <v>Hợp lý</v>
      </c>
      <c r="U69" s="85">
        <f t="shared" si="4"/>
        <v>0</v>
      </c>
      <c r="V69" s="179">
        <v>45</v>
      </c>
    </row>
    <row r="70" spans="1:22" s="51" customFormat="1" ht="22.5" customHeight="1">
      <c r="A70" s="63" t="s">
        <v>84</v>
      </c>
      <c r="B70" s="73" t="s">
        <v>235</v>
      </c>
      <c r="C70" s="65">
        <f t="shared" si="32"/>
        <v>171</v>
      </c>
      <c r="D70" s="108">
        <v>85</v>
      </c>
      <c r="E70" s="108">
        <v>86</v>
      </c>
      <c r="F70" s="108">
        <v>1</v>
      </c>
      <c r="G70" s="108">
        <v>2</v>
      </c>
      <c r="H70" s="65">
        <f t="shared" si="33"/>
        <v>170</v>
      </c>
      <c r="I70" s="65">
        <f t="shared" si="34"/>
        <v>140</v>
      </c>
      <c r="J70" s="108">
        <v>63</v>
      </c>
      <c r="K70" s="108">
        <v>0</v>
      </c>
      <c r="L70" s="108">
        <v>72</v>
      </c>
      <c r="M70" s="108">
        <v>1</v>
      </c>
      <c r="N70" s="108">
        <v>0</v>
      </c>
      <c r="O70" s="108">
        <v>0</v>
      </c>
      <c r="P70" s="109">
        <v>4</v>
      </c>
      <c r="Q70" s="161">
        <v>30</v>
      </c>
      <c r="R70" s="157">
        <f>C70-F70-J70-K70</f>
        <v>107</v>
      </c>
      <c r="S70" s="66">
        <f t="shared" si="2"/>
        <v>45</v>
      </c>
      <c r="T70" s="79" t="str">
        <f t="shared" si="3"/>
        <v>Hợp lý</v>
      </c>
      <c r="U70" s="85">
        <f t="shared" si="4"/>
        <v>0</v>
      </c>
      <c r="V70" s="179">
        <v>3</v>
      </c>
    </row>
    <row r="71" spans="1:22" s="51" customFormat="1" ht="31.5" customHeight="1" hidden="1">
      <c r="A71" s="63" t="s">
        <v>85</v>
      </c>
      <c r="B71" s="73"/>
      <c r="C71" s="65">
        <f t="shared" si="32"/>
        <v>0</v>
      </c>
      <c r="D71" s="108"/>
      <c r="E71" s="108"/>
      <c r="F71" s="108"/>
      <c r="G71" s="108"/>
      <c r="H71" s="65">
        <f t="shared" si="33"/>
        <v>0</v>
      </c>
      <c r="I71" s="65">
        <f t="shared" si="34"/>
        <v>0</v>
      </c>
      <c r="J71" s="108"/>
      <c r="K71" s="108"/>
      <c r="L71" s="108"/>
      <c r="M71" s="108"/>
      <c r="N71" s="108"/>
      <c r="O71" s="108"/>
      <c r="P71" s="109"/>
      <c r="Q71" s="161"/>
      <c r="R71" s="157">
        <f>C71-F71-G71-J71-K71</f>
        <v>0</v>
      </c>
      <c r="S71" s="66" t="e">
        <f t="shared" si="2"/>
        <v>#DIV/0!</v>
      </c>
      <c r="T71" s="79" t="str">
        <f t="shared" si="3"/>
        <v>Hợp lý</v>
      </c>
      <c r="U71" s="85">
        <f t="shared" si="4"/>
        <v>0</v>
      </c>
      <c r="V71" s="179"/>
    </row>
    <row r="72" spans="1:22" s="51" customFormat="1" ht="31.5" customHeight="1" hidden="1">
      <c r="A72" s="63" t="s">
        <v>150</v>
      </c>
      <c r="B72" s="73"/>
      <c r="C72" s="65">
        <f t="shared" si="32"/>
        <v>0</v>
      </c>
      <c r="D72" s="108"/>
      <c r="E72" s="108"/>
      <c r="F72" s="108"/>
      <c r="G72" s="108"/>
      <c r="H72" s="65">
        <f t="shared" si="33"/>
        <v>0</v>
      </c>
      <c r="I72" s="65">
        <f t="shared" si="34"/>
        <v>0</v>
      </c>
      <c r="J72" s="108"/>
      <c r="K72" s="108"/>
      <c r="L72" s="108"/>
      <c r="M72" s="108"/>
      <c r="N72" s="108"/>
      <c r="O72" s="108"/>
      <c r="P72" s="109"/>
      <c r="Q72" s="161"/>
      <c r="R72" s="157">
        <f>C72-F72-G72-J72-K72</f>
        <v>0</v>
      </c>
      <c r="S72" s="66" t="e">
        <f t="shared" si="2"/>
        <v>#DIV/0!</v>
      </c>
      <c r="T72" s="79" t="str">
        <f t="shared" si="3"/>
        <v>Hợp lý</v>
      </c>
      <c r="U72" s="85">
        <f t="shared" si="4"/>
        <v>0</v>
      </c>
      <c r="V72" s="179"/>
    </row>
    <row r="73" spans="1:22" s="53" customFormat="1" ht="22.5" customHeight="1">
      <c r="A73" s="68" t="s">
        <v>44</v>
      </c>
      <c r="B73" s="107" t="s">
        <v>151</v>
      </c>
      <c r="C73" s="71">
        <f>SUM(C74:C84)</f>
        <v>4273</v>
      </c>
      <c r="D73" s="71">
        <f aca="true" t="shared" si="35" ref="D73:Q73">SUM(D74:D84)</f>
        <v>2719</v>
      </c>
      <c r="E73" s="71">
        <f t="shared" si="35"/>
        <v>1554</v>
      </c>
      <c r="F73" s="71">
        <f t="shared" si="35"/>
        <v>9</v>
      </c>
      <c r="G73" s="71">
        <f t="shared" si="35"/>
        <v>0</v>
      </c>
      <c r="H73" s="71">
        <f t="shared" si="35"/>
        <v>4264</v>
      </c>
      <c r="I73" s="71">
        <f t="shared" si="35"/>
        <v>2677</v>
      </c>
      <c r="J73" s="71">
        <f t="shared" si="35"/>
        <v>755</v>
      </c>
      <c r="K73" s="71">
        <f t="shared" si="35"/>
        <v>13</v>
      </c>
      <c r="L73" s="71">
        <f t="shared" si="35"/>
        <v>1822</v>
      </c>
      <c r="M73" s="71">
        <f t="shared" si="35"/>
        <v>87</v>
      </c>
      <c r="N73" s="71">
        <f t="shared" si="35"/>
        <v>0</v>
      </c>
      <c r="O73" s="71">
        <f t="shared" si="35"/>
        <v>0</v>
      </c>
      <c r="P73" s="71">
        <f t="shared" si="35"/>
        <v>0</v>
      </c>
      <c r="Q73" s="71">
        <f t="shared" si="35"/>
        <v>1587</v>
      </c>
      <c r="R73" s="159">
        <f>C73-F73-J73-K73</f>
        <v>3496</v>
      </c>
      <c r="S73" s="72">
        <f t="shared" si="2"/>
        <v>28.688830780724693</v>
      </c>
      <c r="T73" s="79" t="str">
        <f t="shared" si="3"/>
        <v>Hợp lý</v>
      </c>
      <c r="U73" s="85">
        <f t="shared" si="4"/>
        <v>0</v>
      </c>
      <c r="V73" s="178">
        <f>SUM(V74:V81)</f>
        <v>680</v>
      </c>
    </row>
    <row r="74" spans="1:22" s="51" customFormat="1" ht="22.5" customHeight="1">
      <c r="A74" s="63" t="s">
        <v>86</v>
      </c>
      <c r="B74" s="73" t="s">
        <v>153</v>
      </c>
      <c r="C74" s="65">
        <f>D74+E74</f>
        <v>16</v>
      </c>
      <c r="D74" s="108">
        <v>10</v>
      </c>
      <c r="E74" s="108">
        <v>6</v>
      </c>
      <c r="F74" s="108">
        <v>0</v>
      </c>
      <c r="G74" s="108">
        <v>0</v>
      </c>
      <c r="H74" s="65">
        <f>I74+Q74</f>
        <v>16</v>
      </c>
      <c r="I74" s="65">
        <f>J74+K74+L74+M74+N74+O74+P74</f>
        <v>16</v>
      </c>
      <c r="J74" s="108">
        <v>8</v>
      </c>
      <c r="K74" s="108">
        <v>2</v>
      </c>
      <c r="L74" s="108">
        <v>6</v>
      </c>
      <c r="M74" s="108">
        <v>0</v>
      </c>
      <c r="N74" s="108">
        <v>0</v>
      </c>
      <c r="O74" s="108">
        <v>0</v>
      </c>
      <c r="P74" s="109">
        <v>0</v>
      </c>
      <c r="Q74" s="161">
        <v>0</v>
      </c>
      <c r="R74" s="157">
        <v>2</v>
      </c>
      <c r="S74" s="66">
        <f t="shared" si="2"/>
        <v>62.5</v>
      </c>
      <c r="T74" s="79" t="str">
        <f t="shared" si="3"/>
        <v>Hợp lý</v>
      </c>
      <c r="U74" s="85">
        <f t="shared" si="4"/>
        <v>0</v>
      </c>
      <c r="V74" s="179">
        <v>680</v>
      </c>
    </row>
    <row r="75" spans="1:22" s="51" customFormat="1" ht="22.5" customHeight="1">
      <c r="A75" s="63" t="s">
        <v>87</v>
      </c>
      <c r="B75" s="73" t="s">
        <v>164</v>
      </c>
      <c r="C75" s="65">
        <f aca="true" t="shared" si="36" ref="C75:C84">D75+E75</f>
        <v>654</v>
      </c>
      <c r="D75" s="108">
        <v>413</v>
      </c>
      <c r="E75" s="108">
        <v>241</v>
      </c>
      <c r="F75" s="108">
        <v>6</v>
      </c>
      <c r="G75" s="108">
        <v>0</v>
      </c>
      <c r="H75" s="65">
        <f aca="true" t="shared" si="37" ref="H75:H84">I75+Q75</f>
        <v>648</v>
      </c>
      <c r="I75" s="65">
        <f aca="true" t="shared" si="38" ref="I75:I84">J75+K75+L75+M75+N75+O75+P75</f>
        <v>424</v>
      </c>
      <c r="J75" s="108">
        <v>167</v>
      </c>
      <c r="K75" s="108">
        <v>2</v>
      </c>
      <c r="L75" s="108">
        <v>255</v>
      </c>
      <c r="M75" s="108">
        <v>0</v>
      </c>
      <c r="N75" s="108">
        <v>0</v>
      </c>
      <c r="O75" s="108">
        <v>0</v>
      </c>
      <c r="P75" s="109">
        <v>0</v>
      </c>
      <c r="Q75" s="161">
        <v>224</v>
      </c>
      <c r="R75" s="157">
        <v>791</v>
      </c>
      <c r="S75" s="66">
        <f t="shared" si="2"/>
        <v>39.85849056603774</v>
      </c>
      <c r="T75" s="79" t="str">
        <f t="shared" si="3"/>
        <v>Hợp lý</v>
      </c>
      <c r="U75" s="85">
        <f t="shared" si="4"/>
        <v>0</v>
      </c>
      <c r="V75" s="179"/>
    </row>
    <row r="76" spans="1:22" s="51" customFormat="1" ht="22.5" customHeight="1">
      <c r="A76" s="63" t="s">
        <v>88</v>
      </c>
      <c r="B76" s="73" t="s">
        <v>157</v>
      </c>
      <c r="C76" s="65">
        <f t="shared" si="36"/>
        <v>924</v>
      </c>
      <c r="D76" s="108">
        <v>443</v>
      </c>
      <c r="E76" s="108">
        <v>481</v>
      </c>
      <c r="F76" s="108">
        <v>0</v>
      </c>
      <c r="G76" s="108">
        <v>0</v>
      </c>
      <c r="H76" s="65">
        <f t="shared" si="37"/>
        <v>924</v>
      </c>
      <c r="I76" s="65">
        <f t="shared" si="38"/>
        <v>609</v>
      </c>
      <c r="J76" s="108">
        <v>134</v>
      </c>
      <c r="K76" s="108">
        <v>1</v>
      </c>
      <c r="L76" s="108">
        <v>474</v>
      </c>
      <c r="M76" s="108">
        <v>0</v>
      </c>
      <c r="N76" s="108">
        <v>0</v>
      </c>
      <c r="O76" s="108">
        <v>0</v>
      </c>
      <c r="P76" s="109">
        <v>0</v>
      </c>
      <c r="Q76" s="161">
        <v>315</v>
      </c>
      <c r="R76" s="157">
        <v>0</v>
      </c>
      <c r="S76" s="66">
        <f t="shared" si="2"/>
        <v>22.167487684729064</v>
      </c>
      <c r="T76" s="79" t="str">
        <f t="shared" si="3"/>
        <v>Hợp lý</v>
      </c>
      <c r="U76" s="85">
        <f t="shared" si="4"/>
        <v>0</v>
      </c>
      <c r="V76" s="179"/>
    </row>
    <row r="77" spans="1:22" s="51" customFormat="1" ht="22.5" customHeight="1">
      <c r="A77" s="63" t="s">
        <v>155</v>
      </c>
      <c r="B77" s="73" t="s">
        <v>129</v>
      </c>
      <c r="C77" s="65">
        <f t="shared" si="36"/>
        <v>659</v>
      </c>
      <c r="D77" s="108">
        <v>432</v>
      </c>
      <c r="E77" s="108">
        <v>227</v>
      </c>
      <c r="F77" s="108">
        <v>0</v>
      </c>
      <c r="G77" s="108">
        <v>0</v>
      </c>
      <c r="H77" s="65">
        <f t="shared" si="37"/>
        <v>659</v>
      </c>
      <c r="I77" s="65">
        <f t="shared" si="38"/>
        <v>428</v>
      </c>
      <c r="J77" s="108">
        <v>137</v>
      </c>
      <c r="K77" s="108">
        <v>2</v>
      </c>
      <c r="L77" s="108">
        <v>289</v>
      </c>
      <c r="M77" s="108">
        <v>0</v>
      </c>
      <c r="N77" s="108">
        <v>0</v>
      </c>
      <c r="O77" s="108">
        <v>0</v>
      </c>
      <c r="P77" s="109">
        <v>0</v>
      </c>
      <c r="Q77" s="161">
        <v>231</v>
      </c>
      <c r="R77" s="157">
        <v>0</v>
      </c>
      <c r="S77" s="66">
        <v>0</v>
      </c>
      <c r="T77" s="79" t="str">
        <f t="shared" si="3"/>
        <v>Hợp lý</v>
      </c>
      <c r="U77" s="85">
        <f t="shared" si="4"/>
        <v>0</v>
      </c>
      <c r="V77" s="179"/>
    </row>
    <row r="78" spans="1:22" s="51" customFormat="1" ht="22.5" customHeight="1">
      <c r="A78" s="63" t="s">
        <v>159</v>
      </c>
      <c r="B78" s="73" t="s">
        <v>158</v>
      </c>
      <c r="C78" s="65">
        <f t="shared" si="36"/>
        <v>583</v>
      </c>
      <c r="D78" s="108">
        <v>361</v>
      </c>
      <c r="E78" s="108">
        <v>222</v>
      </c>
      <c r="F78" s="108">
        <v>2</v>
      </c>
      <c r="G78" s="108">
        <v>0</v>
      </c>
      <c r="H78" s="65">
        <f t="shared" si="37"/>
        <v>581</v>
      </c>
      <c r="I78" s="65">
        <f t="shared" si="38"/>
        <v>367</v>
      </c>
      <c r="J78" s="108">
        <v>134</v>
      </c>
      <c r="K78" s="108">
        <v>0</v>
      </c>
      <c r="L78" s="108">
        <v>233</v>
      </c>
      <c r="M78" s="108">
        <v>0</v>
      </c>
      <c r="N78" s="108">
        <v>0</v>
      </c>
      <c r="O78" s="108">
        <v>0</v>
      </c>
      <c r="P78" s="109">
        <v>0</v>
      </c>
      <c r="Q78" s="161">
        <v>214</v>
      </c>
      <c r="R78" s="157">
        <v>746</v>
      </c>
      <c r="S78" s="66">
        <f t="shared" si="2"/>
        <v>36.51226158038147</v>
      </c>
      <c r="T78" s="79" t="str">
        <f t="shared" si="3"/>
        <v>Hợp lý</v>
      </c>
      <c r="U78" s="85">
        <f t="shared" si="4"/>
        <v>0</v>
      </c>
      <c r="V78" s="179"/>
    </row>
    <row r="79" spans="1:22" s="51" customFormat="1" ht="22.5" customHeight="1">
      <c r="A79" s="63" t="s">
        <v>160</v>
      </c>
      <c r="B79" s="73" t="s">
        <v>243</v>
      </c>
      <c r="C79" s="65">
        <f t="shared" si="36"/>
        <v>605</v>
      </c>
      <c r="D79" s="108">
        <v>440</v>
      </c>
      <c r="E79" s="108">
        <v>165</v>
      </c>
      <c r="F79" s="108">
        <v>0</v>
      </c>
      <c r="G79" s="108">
        <v>0</v>
      </c>
      <c r="H79" s="65">
        <f t="shared" si="37"/>
        <v>605</v>
      </c>
      <c r="I79" s="65">
        <f t="shared" si="38"/>
        <v>393</v>
      </c>
      <c r="J79" s="108">
        <v>122</v>
      </c>
      <c r="K79" s="108">
        <v>4</v>
      </c>
      <c r="L79" s="108">
        <v>180</v>
      </c>
      <c r="M79" s="108">
        <v>87</v>
      </c>
      <c r="N79" s="108">
        <v>0</v>
      </c>
      <c r="O79" s="108">
        <v>0</v>
      </c>
      <c r="P79" s="109">
        <v>0</v>
      </c>
      <c r="Q79" s="161">
        <v>212</v>
      </c>
      <c r="R79" s="157">
        <v>455</v>
      </c>
      <c r="S79" s="66">
        <f t="shared" si="2"/>
        <v>32.06106870229007</v>
      </c>
      <c r="T79" s="79" t="str">
        <f t="shared" si="3"/>
        <v>Hợp lý</v>
      </c>
      <c r="U79" s="85">
        <f t="shared" si="4"/>
        <v>0</v>
      </c>
      <c r="V79" s="179"/>
    </row>
    <row r="80" spans="1:22" s="51" customFormat="1" ht="18.75" customHeight="1">
      <c r="A80" s="63" t="s">
        <v>241</v>
      </c>
      <c r="B80" s="73" t="s">
        <v>156</v>
      </c>
      <c r="C80" s="65">
        <f>D80+E80</f>
        <v>426</v>
      </c>
      <c r="D80" s="108">
        <v>339</v>
      </c>
      <c r="E80" s="108">
        <v>87</v>
      </c>
      <c r="F80" s="108">
        <v>0</v>
      </c>
      <c r="G80" s="108">
        <v>0</v>
      </c>
      <c r="H80" s="65">
        <f>I80+Q80</f>
        <v>426</v>
      </c>
      <c r="I80" s="65">
        <f>J80+K80+L80+M80+N80+O80+P80</f>
        <v>226</v>
      </c>
      <c r="J80" s="108">
        <v>27</v>
      </c>
      <c r="K80" s="108">
        <v>1</v>
      </c>
      <c r="L80" s="108">
        <v>198</v>
      </c>
      <c r="M80" s="108">
        <v>0</v>
      </c>
      <c r="N80" s="108">
        <v>0</v>
      </c>
      <c r="O80" s="108">
        <v>0</v>
      </c>
      <c r="P80" s="109">
        <v>0</v>
      </c>
      <c r="Q80" s="161">
        <v>200</v>
      </c>
      <c r="R80" s="157">
        <v>455</v>
      </c>
      <c r="S80" s="66">
        <f>(J80+K80)/I80*100</f>
        <v>12.389380530973451</v>
      </c>
      <c r="T80" s="79" t="str">
        <f>IF(C80-F80-H80=0,"Hợp lý","Kiểm tra")</f>
        <v>Hợp lý</v>
      </c>
      <c r="U80" s="85">
        <f>C80-F80-H80</f>
        <v>0</v>
      </c>
      <c r="V80" s="179"/>
    </row>
    <row r="81" spans="1:22" s="51" customFormat="1" ht="20.25" customHeight="1">
      <c r="A81" s="63" t="s">
        <v>242</v>
      </c>
      <c r="B81" s="73" t="s">
        <v>265</v>
      </c>
      <c r="C81" s="65">
        <f>D81+E81</f>
        <v>406</v>
      </c>
      <c r="D81" s="108">
        <v>281</v>
      </c>
      <c r="E81" s="108">
        <v>125</v>
      </c>
      <c r="F81" s="108">
        <v>1</v>
      </c>
      <c r="G81" s="108">
        <v>0</v>
      </c>
      <c r="H81" s="65">
        <f>I81+Q81</f>
        <v>405</v>
      </c>
      <c r="I81" s="65">
        <f>J81+K81+L81+M81+N81+O81+P81</f>
        <v>214</v>
      </c>
      <c r="J81" s="108">
        <v>26</v>
      </c>
      <c r="K81" s="108">
        <v>1</v>
      </c>
      <c r="L81" s="108">
        <v>187</v>
      </c>
      <c r="M81" s="108">
        <v>0</v>
      </c>
      <c r="N81" s="108">
        <v>0</v>
      </c>
      <c r="O81" s="108">
        <v>0</v>
      </c>
      <c r="P81" s="109">
        <v>0</v>
      </c>
      <c r="Q81" s="161">
        <v>191</v>
      </c>
      <c r="R81" s="157">
        <v>455</v>
      </c>
      <c r="S81" s="66">
        <f>(J81+K81)/I81*100</f>
        <v>12.616822429906541</v>
      </c>
      <c r="T81" s="79" t="str">
        <f>IF(C81-F81-H81=0,"Hợp lý","Kiểm tra")</f>
        <v>Hợp lý</v>
      </c>
      <c r="U81" s="85">
        <f>C81-F81-H81</f>
        <v>0</v>
      </c>
      <c r="V81" s="179"/>
    </row>
    <row r="82" spans="1:22" s="51" customFormat="1" ht="31.5" customHeight="1" hidden="1">
      <c r="A82" s="63"/>
      <c r="B82" s="73"/>
      <c r="C82" s="65"/>
      <c r="D82" s="108">
        <v>0</v>
      </c>
      <c r="E82" s="108">
        <v>0</v>
      </c>
      <c r="F82" s="108">
        <v>0</v>
      </c>
      <c r="G82" s="108">
        <v>0</v>
      </c>
      <c r="H82" s="65"/>
      <c r="I82" s="65"/>
      <c r="J82" s="108">
        <v>0</v>
      </c>
      <c r="K82" s="108">
        <v>0</v>
      </c>
      <c r="L82" s="108">
        <v>0</v>
      </c>
      <c r="M82" s="108">
        <v>0</v>
      </c>
      <c r="N82" s="108">
        <v>0</v>
      </c>
      <c r="O82" s="108">
        <v>0</v>
      </c>
      <c r="P82" s="109">
        <v>0</v>
      </c>
      <c r="Q82" s="161">
        <v>0</v>
      </c>
      <c r="R82" s="157"/>
      <c r="S82" s="66"/>
      <c r="T82" s="79"/>
      <c r="U82" s="85"/>
      <c r="V82" s="179"/>
    </row>
    <row r="83" spans="1:22" s="51" customFormat="1" ht="31.5" customHeight="1" hidden="1">
      <c r="A83" s="63" t="s">
        <v>242</v>
      </c>
      <c r="B83" s="73"/>
      <c r="C83" s="65">
        <f t="shared" si="36"/>
        <v>0</v>
      </c>
      <c r="D83" s="108"/>
      <c r="E83" s="108"/>
      <c r="F83" s="108"/>
      <c r="G83" s="108"/>
      <c r="H83" s="65">
        <f>I83+Q83</f>
        <v>0</v>
      </c>
      <c r="I83" s="65">
        <f>J83+K83+L83+M83+N83+O83+P83</f>
        <v>0</v>
      </c>
      <c r="J83" s="108"/>
      <c r="K83" s="108"/>
      <c r="L83" s="108"/>
      <c r="M83" s="108"/>
      <c r="N83" s="108"/>
      <c r="O83" s="108"/>
      <c r="P83" s="109"/>
      <c r="Q83" s="161"/>
      <c r="R83" s="157">
        <v>602</v>
      </c>
      <c r="S83" s="66" t="e">
        <f>(J83+K83)/I83*100</f>
        <v>#DIV/0!</v>
      </c>
      <c r="T83" s="79" t="str">
        <f>IF(C83-F83-H83=0,"Hợp lý","Kiểm tra")</f>
        <v>Hợp lý</v>
      </c>
      <c r="U83" s="85">
        <f>C83-F83-H83</f>
        <v>0</v>
      </c>
      <c r="V83" s="179"/>
    </row>
    <row r="84" spans="1:22" s="51" customFormat="1" ht="31.5" customHeight="1" hidden="1">
      <c r="A84" s="63" t="s">
        <v>150</v>
      </c>
      <c r="B84" s="73"/>
      <c r="C84" s="65">
        <f t="shared" si="36"/>
        <v>0</v>
      </c>
      <c r="D84" s="101"/>
      <c r="E84" s="101"/>
      <c r="F84" s="101"/>
      <c r="G84" s="101"/>
      <c r="H84" s="65">
        <f t="shared" si="37"/>
        <v>0</v>
      </c>
      <c r="I84" s="65">
        <f t="shared" si="38"/>
        <v>0</v>
      </c>
      <c r="J84" s="101"/>
      <c r="K84" s="101"/>
      <c r="L84" s="101"/>
      <c r="M84" s="101"/>
      <c r="N84" s="101"/>
      <c r="O84" s="101"/>
      <c r="P84" s="102"/>
      <c r="Q84" s="162"/>
      <c r="R84" s="157">
        <f>C84-F84-J84-K84</f>
        <v>0</v>
      </c>
      <c r="S84" s="66" t="e">
        <f t="shared" si="2"/>
        <v>#DIV/0!</v>
      </c>
      <c r="T84" s="79" t="str">
        <f t="shared" si="3"/>
        <v>Hợp lý</v>
      </c>
      <c r="U84" s="85">
        <f t="shared" si="4"/>
        <v>0</v>
      </c>
      <c r="V84" s="179"/>
    </row>
    <row r="85" spans="1:22" s="53" customFormat="1" ht="22.5" customHeight="1">
      <c r="A85" s="68" t="s">
        <v>45</v>
      </c>
      <c r="B85" s="107" t="s">
        <v>161</v>
      </c>
      <c r="C85" s="71">
        <f>SUM(C86:C91)</f>
        <v>354</v>
      </c>
      <c r="D85" s="71">
        <f aca="true" t="shared" si="39" ref="D85:R85">SUM(D86:D91)</f>
        <v>247</v>
      </c>
      <c r="E85" s="71">
        <f t="shared" si="39"/>
        <v>107</v>
      </c>
      <c r="F85" s="71">
        <f t="shared" si="39"/>
        <v>0</v>
      </c>
      <c r="G85" s="71">
        <f t="shared" si="39"/>
        <v>0</v>
      </c>
      <c r="H85" s="71">
        <f t="shared" si="39"/>
        <v>354</v>
      </c>
      <c r="I85" s="71">
        <f t="shared" si="39"/>
        <v>163</v>
      </c>
      <c r="J85" s="71">
        <f t="shared" si="39"/>
        <v>61</v>
      </c>
      <c r="K85" s="71">
        <f t="shared" si="39"/>
        <v>11</v>
      </c>
      <c r="L85" s="71">
        <f t="shared" si="39"/>
        <v>91</v>
      </c>
      <c r="M85" s="71">
        <f t="shared" si="39"/>
        <v>0</v>
      </c>
      <c r="N85" s="71">
        <f t="shared" si="39"/>
        <v>0</v>
      </c>
      <c r="O85" s="71">
        <f t="shared" si="39"/>
        <v>0</v>
      </c>
      <c r="P85" s="71">
        <f t="shared" si="39"/>
        <v>0</v>
      </c>
      <c r="Q85" s="71">
        <f t="shared" si="39"/>
        <v>191</v>
      </c>
      <c r="R85" s="71">
        <f t="shared" si="39"/>
        <v>282</v>
      </c>
      <c r="S85" s="72">
        <f t="shared" si="2"/>
        <v>44.171779141104295</v>
      </c>
      <c r="T85" s="79" t="str">
        <f t="shared" si="3"/>
        <v>Hợp lý</v>
      </c>
      <c r="U85" s="85">
        <f t="shared" si="4"/>
        <v>0</v>
      </c>
      <c r="V85" s="178">
        <f>SUM(V86:V87)</f>
        <v>40</v>
      </c>
    </row>
    <row r="86" spans="1:22" s="51" customFormat="1" ht="24.75" customHeight="1">
      <c r="A86" s="63" t="s">
        <v>162</v>
      </c>
      <c r="B86" s="73" t="s">
        <v>165</v>
      </c>
      <c r="C86" s="65">
        <f>D86+E86</f>
        <v>114</v>
      </c>
      <c r="D86" s="108">
        <v>85</v>
      </c>
      <c r="E86" s="108">
        <v>29</v>
      </c>
      <c r="F86" s="108">
        <v>0</v>
      </c>
      <c r="G86" s="108">
        <v>0</v>
      </c>
      <c r="H86" s="65">
        <f aca="true" t="shared" si="40" ref="H86:H91">I86+Q86</f>
        <v>114</v>
      </c>
      <c r="I86" s="65">
        <f aca="true" t="shared" si="41" ref="I86:I91">J86+K86+L86+M86+N86+O86+P86</f>
        <v>62</v>
      </c>
      <c r="J86" s="108">
        <v>25</v>
      </c>
      <c r="K86" s="108">
        <v>2</v>
      </c>
      <c r="L86" s="108">
        <v>35</v>
      </c>
      <c r="M86" s="108">
        <v>0</v>
      </c>
      <c r="N86" s="108">
        <v>0</v>
      </c>
      <c r="O86" s="108">
        <v>0</v>
      </c>
      <c r="P86" s="109">
        <v>0</v>
      </c>
      <c r="Q86" s="161">
        <v>52</v>
      </c>
      <c r="R86" s="157">
        <f>C86-F86-J86-K86</f>
        <v>87</v>
      </c>
      <c r="S86" s="66">
        <f t="shared" si="2"/>
        <v>43.54838709677419</v>
      </c>
      <c r="T86" s="79" t="str">
        <f>IF(C86-F86-H86=0,"Hợp lý","Kiểm tra")</f>
        <v>Hợp lý</v>
      </c>
      <c r="U86" s="85">
        <f t="shared" si="4"/>
        <v>0</v>
      </c>
      <c r="V86" s="179">
        <v>10</v>
      </c>
    </row>
    <row r="87" spans="1:22" s="51" customFormat="1" ht="25.5" customHeight="1">
      <c r="A87" s="63" t="s">
        <v>163</v>
      </c>
      <c r="B87" s="73" t="s">
        <v>128</v>
      </c>
      <c r="C87" s="65">
        <f>D87+E87</f>
        <v>240</v>
      </c>
      <c r="D87" s="108">
        <v>162</v>
      </c>
      <c r="E87" s="108">
        <v>78</v>
      </c>
      <c r="F87" s="108">
        <v>0</v>
      </c>
      <c r="G87" s="108">
        <v>0</v>
      </c>
      <c r="H87" s="65">
        <f t="shared" si="40"/>
        <v>240</v>
      </c>
      <c r="I87" s="65">
        <f t="shared" si="41"/>
        <v>101</v>
      </c>
      <c r="J87" s="108">
        <v>36</v>
      </c>
      <c r="K87" s="108">
        <v>9</v>
      </c>
      <c r="L87" s="108">
        <v>56</v>
      </c>
      <c r="M87" s="108">
        <v>0</v>
      </c>
      <c r="N87" s="108">
        <v>0</v>
      </c>
      <c r="O87" s="108">
        <v>0</v>
      </c>
      <c r="P87" s="109">
        <v>0</v>
      </c>
      <c r="Q87" s="161">
        <v>139</v>
      </c>
      <c r="R87" s="157">
        <f>C87-F87-J87-K87</f>
        <v>195</v>
      </c>
      <c r="S87" s="66">
        <f t="shared" si="2"/>
        <v>44.554455445544555</v>
      </c>
      <c r="T87" s="79" t="str">
        <f t="shared" si="3"/>
        <v>Hợp lý</v>
      </c>
      <c r="U87" s="85">
        <f t="shared" si="4"/>
        <v>0</v>
      </c>
      <c r="V87" s="179">
        <v>30</v>
      </c>
    </row>
    <row r="88" spans="1:22" s="51" customFormat="1" ht="26.25" customHeight="1" hidden="1">
      <c r="A88" s="63" t="s">
        <v>261</v>
      </c>
      <c r="B88" s="73"/>
      <c r="C88" s="65">
        <f>D88+E88</f>
        <v>0</v>
      </c>
      <c r="D88" s="108"/>
      <c r="E88" s="108"/>
      <c r="F88" s="108"/>
      <c r="G88" s="108"/>
      <c r="H88" s="65">
        <f t="shared" si="40"/>
        <v>0</v>
      </c>
      <c r="I88" s="65">
        <f t="shared" si="41"/>
        <v>0</v>
      </c>
      <c r="J88" s="108"/>
      <c r="K88" s="108"/>
      <c r="L88" s="108"/>
      <c r="M88" s="108"/>
      <c r="N88" s="108"/>
      <c r="O88" s="108"/>
      <c r="P88" s="109"/>
      <c r="Q88" s="161"/>
      <c r="R88" s="157">
        <f>C88-F88-J88-K88</f>
        <v>0</v>
      </c>
      <c r="S88" s="66" t="e">
        <f>(J88+K88)/I88*100</f>
        <v>#DIV/0!</v>
      </c>
      <c r="T88" s="79" t="str">
        <f>IF(C88-F88-H88=0,"Hợp lý","Kiểm tra")</f>
        <v>Hợp lý</v>
      </c>
      <c r="U88" s="85">
        <f>C88-F88-H88</f>
        <v>0</v>
      </c>
      <c r="V88" s="179"/>
    </row>
    <row r="89" spans="1:22" s="51" customFormat="1" ht="31.5" customHeight="1" hidden="1">
      <c r="A89" s="63" t="s">
        <v>266</v>
      </c>
      <c r="B89" s="73"/>
      <c r="C89" s="65">
        <f>D89+E89</f>
        <v>0</v>
      </c>
      <c r="D89" s="108"/>
      <c r="E89" s="108"/>
      <c r="F89" s="108"/>
      <c r="G89" s="108"/>
      <c r="H89" s="65">
        <f t="shared" si="40"/>
        <v>0</v>
      </c>
      <c r="I89" s="65">
        <f t="shared" si="41"/>
        <v>0</v>
      </c>
      <c r="J89" s="108"/>
      <c r="K89" s="108"/>
      <c r="L89" s="108"/>
      <c r="M89" s="108"/>
      <c r="N89" s="108"/>
      <c r="O89" s="108"/>
      <c r="P89" s="109"/>
      <c r="Q89" s="161"/>
      <c r="R89" s="157">
        <f>C89-F89-J89-K89</f>
        <v>0</v>
      </c>
      <c r="S89" s="66" t="e">
        <f>(J89+K89)/I89*100</f>
        <v>#DIV/0!</v>
      </c>
      <c r="T89" s="79" t="str">
        <f>IF(C89-F89-H89=0,"Hợp lý","Kiểm tra")</f>
        <v>Hợp lý</v>
      </c>
      <c r="U89" s="85">
        <f>C89-F89-H89</f>
        <v>0</v>
      </c>
      <c r="V89" s="179"/>
    </row>
    <row r="90" spans="1:22" s="51" customFormat="1" ht="31.5" customHeight="1" hidden="1">
      <c r="A90" s="63"/>
      <c r="B90" s="73"/>
      <c r="C90" s="65"/>
      <c r="D90" s="108"/>
      <c r="E90" s="108"/>
      <c r="F90" s="108"/>
      <c r="G90" s="108"/>
      <c r="H90" s="65">
        <f t="shared" si="40"/>
        <v>0</v>
      </c>
      <c r="I90" s="65">
        <f t="shared" si="41"/>
        <v>0</v>
      </c>
      <c r="J90" s="108"/>
      <c r="K90" s="108"/>
      <c r="L90" s="108"/>
      <c r="M90" s="108"/>
      <c r="N90" s="108"/>
      <c r="O90" s="108"/>
      <c r="P90" s="109"/>
      <c r="Q90" s="161"/>
      <c r="R90" s="157"/>
      <c r="S90" s="66"/>
      <c r="T90" s="79"/>
      <c r="U90" s="85">
        <f>C90-F90-H90</f>
        <v>0</v>
      </c>
      <c r="V90" s="179"/>
    </row>
    <row r="91" spans="1:22" s="51" customFormat="1" ht="31.5" customHeight="1" hidden="1">
      <c r="A91" s="63" t="s">
        <v>150</v>
      </c>
      <c r="B91" s="73"/>
      <c r="C91" s="65">
        <f>D91+E91</f>
        <v>0</v>
      </c>
      <c r="D91" s="101"/>
      <c r="E91" s="101"/>
      <c r="F91" s="101"/>
      <c r="G91" s="101"/>
      <c r="H91" s="65">
        <f t="shared" si="40"/>
        <v>0</v>
      </c>
      <c r="I91" s="65">
        <f t="shared" si="41"/>
        <v>0</v>
      </c>
      <c r="J91" s="101"/>
      <c r="K91" s="101"/>
      <c r="L91" s="101"/>
      <c r="M91" s="101"/>
      <c r="N91" s="101"/>
      <c r="O91" s="101"/>
      <c r="P91" s="102"/>
      <c r="Q91" s="162"/>
      <c r="R91" s="157">
        <f>C91-F91-G91-J91-K91</f>
        <v>0</v>
      </c>
      <c r="S91" s="66" t="e">
        <f t="shared" si="2"/>
        <v>#DIV/0!</v>
      </c>
      <c r="T91" s="79" t="str">
        <f t="shared" si="3"/>
        <v>Hợp lý</v>
      </c>
      <c r="U91" s="85">
        <f>C91-F91-H91</f>
        <v>0</v>
      </c>
      <c r="V91" s="179"/>
    </row>
    <row r="92" spans="1:22" s="53" customFormat="1" ht="22.5" customHeight="1">
      <c r="A92" s="68" t="s">
        <v>46</v>
      </c>
      <c r="B92" s="107" t="s">
        <v>166</v>
      </c>
      <c r="C92" s="71">
        <f>SUM(C93:C96)</f>
        <v>847</v>
      </c>
      <c r="D92" s="71">
        <f aca="true" t="shared" si="42" ref="D92:Q92">SUM(D93:D96)</f>
        <v>496</v>
      </c>
      <c r="E92" s="71">
        <f t="shared" si="42"/>
        <v>351</v>
      </c>
      <c r="F92" s="71">
        <f t="shared" si="42"/>
        <v>2</v>
      </c>
      <c r="G92" s="71">
        <f t="shared" si="42"/>
        <v>1</v>
      </c>
      <c r="H92" s="71">
        <f t="shared" si="42"/>
        <v>845</v>
      </c>
      <c r="I92" s="71">
        <f t="shared" si="42"/>
        <v>566</v>
      </c>
      <c r="J92" s="71">
        <f t="shared" si="42"/>
        <v>152</v>
      </c>
      <c r="K92" s="71">
        <f t="shared" si="42"/>
        <v>0</v>
      </c>
      <c r="L92" s="71">
        <f t="shared" si="42"/>
        <v>414</v>
      </c>
      <c r="M92" s="71">
        <f t="shared" si="42"/>
        <v>0</v>
      </c>
      <c r="N92" s="71">
        <f t="shared" si="42"/>
        <v>0</v>
      </c>
      <c r="O92" s="71">
        <f t="shared" si="42"/>
        <v>0</v>
      </c>
      <c r="P92" s="71">
        <f t="shared" si="42"/>
        <v>0</v>
      </c>
      <c r="Q92" s="71">
        <f t="shared" si="42"/>
        <v>279</v>
      </c>
      <c r="R92" s="159">
        <f>C92-F92-J92-K92</f>
        <v>693</v>
      </c>
      <c r="S92" s="72">
        <f t="shared" si="2"/>
        <v>26.855123674911663</v>
      </c>
      <c r="T92" s="79" t="str">
        <f t="shared" si="3"/>
        <v>Hợp lý</v>
      </c>
      <c r="U92" s="85">
        <f t="shared" si="4"/>
        <v>0</v>
      </c>
      <c r="V92" s="178">
        <f>SUM(V93:V95)</f>
        <v>32</v>
      </c>
    </row>
    <row r="93" spans="1:22" s="51" customFormat="1" ht="22.5" customHeight="1">
      <c r="A93" s="63" t="s">
        <v>167</v>
      </c>
      <c r="B93" s="58" t="s">
        <v>188</v>
      </c>
      <c r="C93" s="65">
        <f>D93+E93</f>
        <v>132</v>
      </c>
      <c r="D93" s="50">
        <v>48</v>
      </c>
      <c r="E93" s="50">
        <v>84</v>
      </c>
      <c r="F93" s="50">
        <v>0</v>
      </c>
      <c r="G93" s="172">
        <v>1</v>
      </c>
      <c r="H93" s="65">
        <f>I93+Q93</f>
        <v>132</v>
      </c>
      <c r="I93" s="65">
        <f>J93+K93+L93+M93+N93+O93+P93</f>
        <v>103</v>
      </c>
      <c r="J93" s="108">
        <v>44</v>
      </c>
      <c r="K93" s="108">
        <v>0</v>
      </c>
      <c r="L93" s="108">
        <v>59</v>
      </c>
      <c r="M93" s="108">
        <v>0</v>
      </c>
      <c r="N93" s="108">
        <v>0</v>
      </c>
      <c r="O93" s="108">
        <v>0</v>
      </c>
      <c r="P93" s="109">
        <v>0</v>
      </c>
      <c r="Q93" s="161">
        <v>29</v>
      </c>
      <c r="R93" s="157">
        <f>C93-F93-J93-K93</f>
        <v>88</v>
      </c>
      <c r="S93" s="66">
        <f t="shared" si="2"/>
        <v>42.71844660194174</v>
      </c>
      <c r="T93" s="79" t="str">
        <f t="shared" si="3"/>
        <v>Hợp lý</v>
      </c>
      <c r="U93" s="85">
        <f t="shared" si="4"/>
        <v>0</v>
      </c>
      <c r="V93" s="179">
        <v>11</v>
      </c>
    </row>
    <row r="94" spans="1:22" s="51" customFormat="1" ht="22.5" customHeight="1">
      <c r="A94" s="63" t="s">
        <v>168</v>
      </c>
      <c r="B94" s="58" t="s">
        <v>198</v>
      </c>
      <c r="C94" s="65">
        <f>D94+E94</f>
        <v>431</v>
      </c>
      <c r="D94" s="50">
        <v>303</v>
      </c>
      <c r="E94" s="50">
        <v>128</v>
      </c>
      <c r="F94" s="50">
        <v>2</v>
      </c>
      <c r="G94" s="172">
        <v>0</v>
      </c>
      <c r="H94" s="65">
        <f>I94+Q94</f>
        <v>429</v>
      </c>
      <c r="I94" s="65">
        <f>J94+K94+L94+M94+N94+O94+P94</f>
        <v>258</v>
      </c>
      <c r="J94" s="108">
        <v>62</v>
      </c>
      <c r="K94" s="108">
        <v>0</v>
      </c>
      <c r="L94" s="108">
        <v>196</v>
      </c>
      <c r="M94" s="108">
        <v>0</v>
      </c>
      <c r="N94" s="108">
        <v>0</v>
      </c>
      <c r="O94" s="108">
        <v>0</v>
      </c>
      <c r="P94" s="109">
        <v>0</v>
      </c>
      <c r="Q94" s="161">
        <v>171</v>
      </c>
      <c r="R94" s="157">
        <f>C94-F94-J94-K94</f>
        <v>367</v>
      </c>
      <c r="S94" s="66">
        <f t="shared" si="2"/>
        <v>24.031007751937985</v>
      </c>
      <c r="T94" s="79" t="str">
        <f t="shared" si="3"/>
        <v>Hợp lý</v>
      </c>
      <c r="U94" s="85">
        <f t="shared" si="4"/>
        <v>0</v>
      </c>
      <c r="V94" s="179">
        <v>16</v>
      </c>
    </row>
    <row r="95" spans="1:22" s="51" customFormat="1" ht="22.5" customHeight="1">
      <c r="A95" s="63" t="s">
        <v>244</v>
      </c>
      <c r="B95" s="73" t="s">
        <v>262</v>
      </c>
      <c r="C95" s="65">
        <f>D95+E95</f>
        <v>284</v>
      </c>
      <c r="D95" s="50">
        <v>145</v>
      </c>
      <c r="E95" s="50">
        <v>139</v>
      </c>
      <c r="F95" s="50">
        <v>0</v>
      </c>
      <c r="G95" s="172">
        <v>0</v>
      </c>
      <c r="H95" s="65">
        <f>I95+Q95</f>
        <v>284</v>
      </c>
      <c r="I95" s="65">
        <f>J95+K95+L95+M95+N95+O95+P95</f>
        <v>205</v>
      </c>
      <c r="J95" s="108">
        <v>46</v>
      </c>
      <c r="K95" s="108">
        <v>0</v>
      </c>
      <c r="L95" s="108">
        <v>159</v>
      </c>
      <c r="M95" s="108">
        <v>0</v>
      </c>
      <c r="N95" s="108">
        <v>0</v>
      </c>
      <c r="O95" s="108">
        <v>0</v>
      </c>
      <c r="P95" s="109">
        <v>0</v>
      </c>
      <c r="Q95" s="161">
        <v>79</v>
      </c>
      <c r="R95" s="157">
        <f>C95-F95-G95-J95-K95</f>
        <v>238</v>
      </c>
      <c r="S95" s="66">
        <f>(J95+K95)/I95*100</f>
        <v>22.439024390243905</v>
      </c>
      <c r="T95" s="79" t="str">
        <f>IF(C95-F95-H95=0,"Hợp lý","Kiểm tra")</f>
        <v>Hợp lý</v>
      </c>
      <c r="U95" s="85">
        <f>C95-F95-H95</f>
        <v>0</v>
      </c>
      <c r="V95" s="179">
        <v>5</v>
      </c>
    </row>
    <row r="96" spans="1:22" s="51" customFormat="1" ht="31.5" customHeight="1" hidden="1">
      <c r="A96" s="63" t="s">
        <v>140</v>
      </c>
      <c r="B96" s="73"/>
      <c r="C96" s="65">
        <f>D96+E96</f>
        <v>0</v>
      </c>
      <c r="D96" s="101"/>
      <c r="E96" s="101"/>
      <c r="F96" s="101"/>
      <c r="G96" s="101"/>
      <c r="H96" s="65">
        <f>I96+Q96</f>
        <v>0</v>
      </c>
      <c r="I96" s="65">
        <f>J96+K96+L96+M96+N96+O96+P96</f>
        <v>0</v>
      </c>
      <c r="J96" s="101"/>
      <c r="K96" s="101"/>
      <c r="L96" s="101"/>
      <c r="M96" s="101"/>
      <c r="N96" s="101"/>
      <c r="O96" s="101"/>
      <c r="P96" s="102"/>
      <c r="Q96" s="162"/>
      <c r="R96" s="157">
        <f>C96-F96-G96-J96-K96</f>
        <v>0</v>
      </c>
      <c r="S96" s="66" t="e">
        <f t="shared" si="2"/>
        <v>#DIV/0!</v>
      </c>
      <c r="T96" s="79" t="str">
        <f t="shared" si="3"/>
        <v>Hợp lý</v>
      </c>
      <c r="U96" s="85">
        <f t="shared" si="4"/>
        <v>0</v>
      </c>
      <c r="V96" s="179"/>
    </row>
    <row r="97" spans="1:22" s="53" customFormat="1" ht="22.5" customHeight="1">
      <c r="A97" s="68" t="s">
        <v>47</v>
      </c>
      <c r="B97" s="107" t="s">
        <v>170</v>
      </c>
      <c r="C97" s="71">
        <f>SUM(C98:C101)</f>
        <v>761</v>
      </c>
      <c r="D97" s="71">
        <f aca="true" t="shared" si="43" ref="D97:Q97">SUM(D98:D101)</f>
        <v>320</v>
      </c>
      <c r="E97" s="71">
        <f t="shared" si="43"/>
        <v>441</v>
      </c>
      <c r="F97" s="71">
        <f t="shared" si="43"/>
        <v>0</v>
      </c>
      <c r="G97" s="71">
        <f t="shared" si="43"/>
        <v>0</v>
      </c>
      <c r="H97" s="71">
        <f t="shared" si="43"/>
        <v>761</v>
      </c>
      <c r="I97" s="71">
        <f t="shared" si="43"/>
        <v>545</v>
      </c>
      <c r="J97" s="71">
        <f t="shared" si="43"/>
        <v>234</v>
      </c>
      <c r="K97" s="71">
        <f t="shared" si="43"/>
        <v>8</v>
      </c>
      <c r="L97" s="71">
        <f t="shared" si="43"/>
        <v>301</v>
      </c>
      <c r="M97" s="71">
        <f t="shared" si="43"/>
        <v>0</v>
      </c>
      <c r="N97" s="71">
        <f t="shared" si="43"/>
        <v>1</v>
      </c>
      <c r="O97" s="71">
        <f t="shared" si="43"/>
        <v>0</v>
      </c>
      <c r="P97" s="71">
        <f t="shared" si="43"/>
        <v>1</v>
      </c>
      <c r="Q97" s="71">
        <f t="shared" si="43"/>
        <v>216</v>
      </c>
      <c r="R97" s="159">
        <f>C97-F97-J97-K97</f>
        <v>519</v>
      </c>
      <c r="S97" s="72">
        <f t="shared" si="2"/>
        <v>44.403669724770644</v>
      </c>
      <c r="T97" s="79" t="str">
        <f t="shared" si="3"/>
        <v>Hợp lý</v>
      </c>
      <c r="U97" s="85">
        <f t="shared" si="4"/>
        <v>0</v>
      </c>
      <c r="V97" s="178">
        <f>SUM(V98:V100)</f>
        <v>66</v>
      </c>
    </row>
    <row r="98" spans="1:22" s="51" customFormat="1" ht="28.5" customHeight="1">
      <c r="A98" s="63" t="s">
        <v>171</v>
      </c>
      <c r="B98" s="73" t="s">
        <v>169</v>
      </c>
      <c r="C98" s="65">
        <f>D98+E98</f>
        <v>154</v>
      </c>
      <c r="D98" s="108">
        <v>98</v>
      </c>
      <c r="E98" s="108">
        <v>56</v>
      </c>
      <c r="F98" s="108">
        <v>0</v>
      </c>
      <c r="G98" s="108">
        <v>0</v>
      </c>
      <c r="H98" s="65">
        <f>I98+Q98</f>
        <v>154</v>
      </c>
      <c r="I98" s="65">
        <f>J98+K98+L98+M98+N98+O98+P98</f>
        <v>80</v>
      </c>
      <c r="J98" s="108">
        <v>38</v>
      </c>
      <c r="K98" s="108">
        <v>3</v>
      </c>
      <c r="L98" s="108">
        <v>38</v>
      </c>
      <c r="M98" s="108">
        <v>0</v>
      </c>
      <c r="N98" s="108">
        <v>1</v>
      </c>
      <c r="O98" s="108">
        <v>0</v>
      </c>
      <c r="P98" s="109">
        <v>0</v>
      </c>
      <c r="Q98" s="161">
        <v>74</v>
      </c>
      <c r="R98" s="157">
        <f>C98-F98-J98-K98</f>
        <v>113</v>
      </c>
      <c r="S98" s="66">
        <f t="shared" si="2"/>
        <v>51.24999999999999</v>
      </c>
      <c r="T98" s="79" t="str">
        <f t="shared" si="3"/>
        <v>Hợp lý</v>
      </c>
      <c r="U98" s="85">
        <f t="shared" si="4"/>
        <v>0</v>
      </c>
      <c r="V98" s="179">
        <v>22</v>
      </c>
    </row>
    <row r="99" spans="1:22" s="51" customFormat="1" ht="28.5" customHeight="1">
      <c r="A99" s="63" t="s">
        <v>172</v>
      </c>
      <c r="B99" s="73" t="s">
        <v>200</v>
      </c>
      <c r="C99" s="65">
        <f>D99+E99</f>
        <v>220</v>
      </c>
      <c r="D99" s="108">
        <v>126</v>
      </c>
      <c r="E99" s="108">
        <v>94</v>
      </c>
      <c r="F99" s="108">
        <v>0</v>
      </c>
      <c r="G99" s="108">
        <v>0</v>
      </c>
      <c r="H99" s="65">
        <f>I99+Q99</f>
        <v>220</v>
      </c>
      <c r="I99" s="65">
        <f>J99+K99+L99+M99+N99+O99+P99</f>
        <v>138</v>
      </c>
      <c r="J99" s="108">
        <v>54</v>
      </c>
      <c r="K99" s="108">
        <v>4</v>
      </c>
      <c r="L99" s="108">
        <v>80</v>
      </c>
      <c r="M99" s="108">
        <v>0</v>
      </c>
      <c r="N99" s="108">
        <v>0</v>
      </c>
      <c r="O99" s="108">
        <v>0</v>
      </c>
      <c r="P99" s="109">
        <v>0</v>
      </c>
      <c r="Q99" s="161">
        <v>82</v>
      </c>
      <c r="R99" s="157">
        <f>C99-F99-J99-K99</f>
        <v>162</v>
      </c>
      <c r="S99" s="66">
        <f t="shared" si="2"/>
        <v>42.028985507246375</v>
      </c>
      <c r="T99" s="79" t="str">
        <f t="shared" si="3"/>
        <v>Hợp lý</v>
      </c>
      <c r="U99" s="85">
        <f t="shared" si="4"/>
        <v>0</v>
      </c>
      <c r="V99" s="179">
        <v>37</v>
      </c>
    </row>
    <row r="100" spans="1:22" s="51" customFormat="1" ht="28.5" customHeight="1">
      <c r="A100" s="63" t="s">
        <v>258</v>
      </c>
      <c r="B100" s="73" t="s">
        <v>267</v>
      </c>
      <c r="C100" s="65">
        <f>D100+E100</f>
        <v>387</v>
      </c>
      <c r="D100" s="108">
        <v>96</v>
      </c>
      <c r="E100" s="108">
        <v>291</v>
      </c>
      <c r="F100" s="108">
        <v>0</v>
      </c>
      <c r="G100" s="108">
        <v>0</v>
      </c>
      <c r="H100" s="65">
        <f>I100+Q100</f>
        <v>387</v>
      </c>
      <c r="I100" s="65">
        <f>J100+K100+L100+M100+N100+O100+P100</f>
        <v>327</v>
      </c>
      <c r="J100" s="108">
        <v>142</v>
      </c>
      <c r="K100" s="108">
        <v>1</v>
      </c>
      <c r="L100" s="108">
        <v>183</v>
      </c>
      <c r="M100" s="108">
        <v>0</v>
      </c>
      <c r="N100" s="108">
        <v>0</v>
      </c>
      <c r="O100" s="108">
        <v>0</v>
      </c>
      <c r="P100" s="109">
        <v>1</v>
      </c>
      <c r="Q100" s="161">
        <v>60</v>
      </c>
      <c r="R100" s="157">
        <f>C100-F100-J100-K100</f>
        <v>244</v>
      </c>
      <c r="S100" s="66">
        <f t="shared" si="2"/>
        <v>43.730886850152906</v>
      </c>
      <c r="T100" s="79" t="str">
        <f t="shared" si="3"/>
        <v>Hợp lý</v>
      </c>
      <c r="U100" s="85">
        <f t="shared" si="4"/>
        <v>0</v>
      </c>
      <c r="V100" s="179">
        <v>7</v>
      </c>
    </row>
    <row r="101" spans="1:22" s="51" customFormat="1" ht="31.5" customHeight="1" hidden="1">
      <c r="A101" s="63" t="s">
        <v>150</v>
      </c>
      <c r="B101" s="73"/>
      <c r="C101" s="65">
        <f>D101+E101</f>
        <v>0</v>
      </c>
      <c r="D101" s="101"/>
      <c r="E101" s="101"/>
      <c r="F101" s="101"/>
      <c r="G101" s="101"/>
      <c r="H101" s="65">
        <f>I101+Q101</f>
        <v>0</v>
      </c>
      <c r="I101" s="65">
        <f>J101+K101+L101+M101+N101+O101+P101</f>
        <v>0</v>
      </c>
      <c r="J101" s="101"/>
      <c r="K101" s="101"/>
      <c r="L101" s="101"/>
      <c r="M101" s="101"/>
      <c r="N101" s="101"/>
      <c r="O101" s="101"/>
      <c r="P101" s="102"/>
      <c r="Q101" s="162"/>
      <c r="R101" s="157">
        <f>C101-F101-G101-J101-K101</f>
        <v>0</v>
      </c>
      <c r="S101" s="66" t="e">
        <f t="shared" si="2"/>
        <v>#DIV/0!</v>
      </c>
      <c r="T101" s="79" t="str">
        <f t="shared" si="3"/>
        <v>Hợp lý</v>
      </c>
      <c r="U101" s="85">
        <f t="shared" si="4"/>
        <v>0</v>
      </c>
      <c r="V101" s="179"/>
    </row>
    <row r="102" spans="1:22" s="53" customFormat="1" ht="22.5" customHeight="1">
      <c r="A102" s="68" t="s">
        <v>48</v>
      </c>
      <c r="B102" s="107" t="s">
        <v>174</v>
      </c>
      <c r="C102" s="71">
        <f>SUM(C103:C110)</f>
        <v>2182</v>
      </c>
      <c r="D102" s="71">
        <f aca="true" t="shared" si="44" ref="D102:Q102">SUM(D103:D110)</f>
        <v>1362</v>
      </c>
      <c r="E102" s="71">
        <f t="shared" si="44"/>
        <v>820</v>
      </c>
      <c r="F102" s="71">
        <f t="shared" si="44"/>
        <v>14</v>
      </c>
      <c r="G102" s="71">
        <f t="shared" si="44"/>
        <v>0</v>
      </c>
      <c r="H102" s="71">
        <f t="shared" si="44"/>
        <v>2168</v>
      </c>
      <c r="I102" s="71">
        <f t="shared" si="44"/>
        <v>1410</v>
      </c>
      <c r="J102" s="71">
        <f t="shared" si="44"/>
        <v>550</v>
      </c>
      <c r="K102" s="71">
        <f t="shared" si="44"/>
        <v>20</v>
      </c>
      <c r="L102" s="71">
        <f t="shared" si="44"/>
        <v>825</v>
      </c>
      <c r="M102" s="71">
        <f t="shared" si="44"/>
        <v>9</v>
      </c>
      <c r="N102" s="71">
        <f t="shared" si="44"/>
        <v>3</v>
      </c>
      <c r="O102" s="71">
        <f t="shared" si="44"/>
        <v>0</v>
      </c>
      <c r="P102" s="71">
        <f t="shared" si="44"/>
        <v>3</v>
      </c>
      <c r="Q102" s="71">
        <f t="shared" si="44"/>
        <v>758</v>
      </c>
      <c r="R102" s="159">
        <f>C102-F102-J102-K102</f>
        <v>1598</v>
      </c>
      <c r="S102" s="72">
        <f t="shared" si="2"/>
        <v>40.42553191489361</v>
      </c>
      <c r="T102" s="79" t="str">
        <f t="shared" si="3"/>
        <v>Hợp lý</v>
      </c>
      <c r="U102" s="85">
        <f t="shared" si="4"/>
        <v>0</v>
      </c>
      <c r="V102" s="178">
        <f>SUM(V103:V108)</f>
        <v>347</v>
      </c>
    </row>
    <row r="103" spans="1:22" s="51" customFormat="1" ht="30" customHeight="1">
      <c r="A103" s="63" t="s">
        <v>175</v>
      </c>
      <c r="B103" s="73" t="s">
        <v>268</v>
      </c>
      <c r="C103" s="65">
        <f>D103+E103</f>
        <v>359</v>
      </c>
      <c r="D103" s="108">
        <v>198</v>
      </c>
      <c r="E103" s="108">
        <v>161</v>
      </c>
      <c r="F103" s="108">
        <v>5</v>
      </c>
      <c r="G103" s="108"/>
      <c r="H103" s="65">
        <f>I103+Q103</f>
        <v>354</v>
      </c>
      <c r="I103" s="65">
        <f>J103+K103+L103+M103+N103+O103+P103</f>
        <v>283</v>
      </c>
      <c r="J103" s="108">
        <v>117</v>
      </c>
      <c r="K103" s="108">
        <v>2</v>
      </c>
      <c r="L103" s="108">
        <v>164</v>
      </c>
      <c r="M103" s="108"/>
      <c r="N103" s="108"/>
      <c r="O103" s="108"/>
      <c r="P103" s="109"/>
      <c r="Q103" s="161">
        <v>71</v>
      </c>
      <c r="R103" s="157">
        <f>C103-F103-J103-K103</f>
        <v>235</v>
      </c>
      <c r="S103" s="66">
        <f aca="true" t="shared" si="45" ref="S103:S152">(J103+K103)/I103*100</f>
        <v>42.04946996466431</v>
      </c>
      <c r="T103" s="79" t="str">
        <f aca="true" t="shared" si="46" ref="T103:T152">IF(C103-F103-H103=0,"Hợp lý","Kiểm tra")</f>
        <v>Hợp lý</v>
      </c>
      <c r="U103" s="85">
        <f aca="true" t="shared" si="47" ref="U103:U152">C103-F103-H103</f>
        <v>0</v>
      </c>
      <c r="V103" s="179">
        <v>36</v>
      </c>
    </row>
    <row r="104" spans="1:22" s="51" customFormat="1" ht="30" customHeight="1">
      <c r="A104" s="63" t="s">
        <v>176</v>
      </c>
      <c r="B104" s="73" t="s">
        <v>177</v>
      </c>
      <c r="C104" s="65">
        <f aca="true" t="shared" si="48" ref="C104:C110">D104+E104</f>
        <v>484</v>
      </c>
      <c r="D104" s="108">
        <v>306</v>
      </c>
      <c r="E104" s="108">
        <v>178</v>
      </c>
      <c r="F104" s="108">
        <v>2</v>
      </c>
      <c r="G104" s="108"/>
      <c r="H104" s="65">
        <f aca="true" t="shared" si="49" ref="H104:H110">I104+Q104</f>
        <v>482</v>
      </c>
      <c r="I104" s="65">
        <f aca="true" t="shared" si="50" ref="I104:I110">J104+K104+L104+M104+N104+O104+P104</f>
        <v>302</v>
      </c>
      <c r="J104" s="108">
        <v>120</v>
      </c>
      <c r="K104" s="108">
        <v>2</v>
      </c>
      <c r="L104" s="108">
        <v>177</v>
      </c>
      <c r="M104" s="108"/>
      <c r="N104" s="108"/>
      <c r="O104" s="108"/>
      <c r="P104" s="109">
        <v>3</v>
      </c>
      <c r="Q104" s="161">
        <v>180</v>
      </c>
      <c r="R104" s="157">
        <f aca="true" t="shared" si="51" ref="R104:R109">C104-F104-J104-K104</f>
        <v>360</v>
      </c>
      <c r="S104" s="66">
        <f t="shared" si="45"/>
        <v>40.397350993377486</v>
      </c>
      <c r="T104" s="79" t="str">
        <f t="shared" si="46"/>
        <v>Hợp lý</v>
      </c>
      <c r="U104" s="85">
        <f t="shared" si="47"/>
        <v>0</v>
      </c>
      <c r="V104" s="179">
        <v>69</v>
      </c>
    </row>
    <row r="105" spans="1:22" s="51" customFormat="1" ht="30" customHeight="1">
      <c r="A105" s="63" t="s">
        <v>181</v>
      </c>
      <c r="B105" s="73" t="s">
        <v>178</v>
      </c>
      <c r="C105" s="65">
        <f t="shared" si="48"/>
        <v>284</v>
      </c>
      <c r="D105" s="108">
        <v>151</v>
      </c>
      <c r="E105" s="108">
        <v>133</v>
      </c>
      <c r="F105" s="108"/>
      <c r="G105" s="108"/>
      <c r="H105" s="65">
        <f t="shared" si="49"/>
        <v>284</v>
      </c>
      <c r="I105" s="65">
        <f t="shared" si="50"/>
        <v>187</v>
      </c>
      <c r="J105" s="108">
        <v>92</v>
      </c>
      <c r="K105" s="108">
        <v>2</v>
      </c>
      <c r="L105" s="108">
        <v>83</v>
      </c>
      <c r="M105" s="108">
        <v>8</v>
      </c>
      <c r="N105" s="108">
        <v>2</v>
      </c>
      <c r="O105" s="108"/>
      <c r="P105" s="109"/>
      <c r="Q105" s="161">
        <v>97</v>
      </c>
      <c r="R105" s="157">
        <f t="shared" si="51"/>
        <v>190</v>
      </c>
      <c r="S105" s="66">
        <f t="shared" si="45"/>
        <v>50.26737967914438</v>
      </c>
      <c r="T105" s="79" t="str">
        <f t="shared" si="46"/>
        <v>Hợp lý</v>
      </c>
      <c r="U105" s="85">
        <f t="shared" si="47"/>
        <v>0</v>
      </c>
      <c r="V105" s="179">
        <v>50</v>
      </c>
    </row>
    <row r="106" spans="1:22" s="51" customFormat="1" ht="30" customHeight="1">
      <c r="A106" s="63" t="s">
        <v>182</v>
      </c>
      <c r="B106" s="73" t="s">
        <v>275</v>
      </c>
      <c r="C106" s="65">
        <f t="shared" si="48"/>
        <v>400</v>
      </c>
      <c r="D106" s="108">
        <v>274</v>
      </c>
      <c r="E106" s="108">
        <v>126</v>
      </c>
      <c r="F106" s="108">
        <v>2</v>
      </c>
      <c r="G106" s="108"/>
      <c r="H106" s="65">
        <f t="shared" si="49"/>
        <v>398</v>
      </c>
      <c r="I106" s="65">
        <f t="shared" si="50"/>
        <v>227</v>
      </c>
      <c r="J106" s="108">
        <v>89</v>
      </c>
      <c r="K106" s="108">
        <v>3</v>
      </c>
      <c r="L106" s="108">
        <v>134</v>
      </c>
      <c r="M106" s="108">
        <v>0</v>
      </c>
      <c r="N106" s="108">
        <v>1</v>
      </c>
      <c r="O106" s="108"/>
      <c r="P106" s="109"/>
      <c r="Q106" s="161">
        <v>171</v>
      </c>
      <c r="R106" s="157">
        <f t="shared" si="51"/>
        <v>306</v>
      </c>
      <c r="S106" s="66">
        <f t="shared" si="45"/>
        <v>40.52863436123348</v>
      </c>
      <c r="T106" s="79" t="str">
        <f t="shared" si="46"/>
        <v>Hợp lý</v>
      </c>
      <c r="U106" s="85">
        <f t="shared" si="47"/>
        <v>0</v>
      </c>
      <c r="V106" s="179">
        <v>90</v>
      </c>
    </row>
    <row r="107" spans="1:22" s="51" customFormat="1" ht="30" customHeight="1">
      <c r="A107" s="63" t="s">
        <v>183</v>
      </c>
      <c r="B107" s="73" t="s">
        <v>278</v>
      </c>
      <c r="C107" s="65">
        <f t="shared" si="48"/>
        <v>358</v>
      </c>
      <c r="D107" s="108">
        <v>250</v>
      </c>
      <c r="E107" s="108">
        <v>108</v>
      </c>
      <c r="F107" s="108">
        <v>1</v>
      </c>
      <c r="G107" s="108"/>
      <c r="H107" s="65">
        <f t="shared" si="49"/>
        <v>357</v>
      </c>
      <c r="I107" s="65">
        <f t="shared" si="50"/>
        <v>221</v>
      </c>
      <c r="J107" s="108">
        <v>69</v>
      </c>
      <c r="K107" s="108">
        <v>4</v>
      </c>
      <c r="L107" s="108">
        <v>147</v>
      </c>
      <c r="M107" s="108">
        <v>1</v>
      </c>
      <c r="N107" s="108"/>
      <c r="O107" s="108"/>
      <c r="P107" s="109"/>
      <c r="Q107" s="161">
        <v>136</v>
      </c>
      <c r="R107" s="157">
        <f t="shared" si="51"/>
        <v>284</v>
      </c>
      <c r="S107" s="66">
        <f t="shared" si="45"/>
        <v>33.03167420814479</v>
      </c>
      <c r="T107" s="79" t="str">
        <f t="shared" si="46"/>
        <v>Hợp lý</v>
      </c>
      <c r="U107" s="85">
        <f t="shared" si="47"/>
        <v>0</v>
      </c>
      <c r="V107" s="179">
        <v>51</v>
      </c>
    </row>
    <row r="108" spans="1:22" s="51" customFormat="1" ht="30" customHeight="1">
      <c r="A108" s="63" t="s">
        <v>184</v>
      </c>
      <c r="B108" s="73" t="s">
        <v>279</v>
      </c>
      <c r="C108" s="65">
        <f t="shared" si="48"/>
        <v>297</v>
      </c>
      <c r="D108" s="108">
        <v>183</v>
      </c>
      <c r="E108" s="108">
        <v>114</v>
      </c>
      <c r="F108" s="108">
        <v>4</v>
      </c>
      <c r="G108" s="108"/>
      <c r="H108" s="65">
        <f t="shared" si="49"/>
        <v>293</v>
      </c>
      <c r="I108" s="65">
        <f t="shared" si="50"/>
        <v>190</v>
      </c>
      <c r="J108" s="108">
        <v>63</v>
      </c>
      <c r="K108" s="108">
        <v>7</v>
      </c>
      <c r="L108" s="108">
        <v>120</v>
      </c>
      <c r="M108" s="108"/>
      <c r="N108" s="108"/>
      <c r="O108" s="108"/>
      <c r="P108" s="109"/>
      <c r="Q108" s="161">
        <v>103</v>
      </c>
      <c r="R108" s="157">
        <f t="shared" si="51"/>
        <v>223</v>
      </c>
      <c r="S108" s="66">
        <v>0</v>
      </c>
      <c r="T108" s="79" t="str">
        <f t="shared" si="46"/>
        <v>Hợp lý</v>
      </c>
      <c r="U108" s="85">
        <f t="shared" si="47"/>
        <v>0</v>
      </c>
      <c r="V108" s="179">
        <v>51</v>
      </c>
    </row>
    <row r="109" spans="1:22" s="51" customFormat="1" ht="31.5" customHeight="1" hidden="1">
      <c r="A109" s="63" t="s">
        <v>185</v>
      </c>
      <c r="B109" s="73"/>
      <c r="C109" s="65">
        <f t="shared" si="48"/>
        <v>0</v>
      </c>
      <c r="D109" s="108"/>
      <c r="E109" s="108"/>
      <c r="F109" s="108"/>
      <c r="G109" s="108"/>
      <c r="H109" s="65">
        <f t="shared" si="49"/>
        <v>0</v>
      </c>
      <c r="I109" s="65">
        <f t="shared" si="50"/>
        <v>0</v>
      </c>
      <c r="J109" s="108"/>
      <c r="K109" s="108"/>
      <c r="L109" s="108"/>
      <c r="M109" s="108"/>
      <c r="N109" s="108"/>
      <c r="O109" s="108"/>
      <c r="P109" s="109"/>
      <c r="Q109" s="161"/>
      <c r="R109" s="157">
        <f t="shared" si="51"/>
        <v>0</v>
      </c>
      <c r="S109" s="66" t="e">
        <f t="shared" si="45"/>
        <v>#DIV/0!</v>
      </c>
      <c r="T109" s="79" t="str">
        <f t="shared" si="46"/>
        <v>Hợp lý</v>
      </c>
      <c r="U109" s="85">
        <f t="shared" si="47"/>
        <v>0</v>
      </c>
      <c r="V109" s="179"/>
    </row>
    <row r="110" spans="1:22" s="51" customFormat="1" ht="31.5" customHeight="1" hidden="1">
      <c r="A110" s="63" t="s">
        <v>150</v>
      </c>
      <c r="B110" s="73"/>
      <c r="C110" s="65">
        <f t="shared" si="48"/>
        <v>0</v>
      </c>
      <c r="D110" s="101"/>
      <c r="E110" s="101"/>
      <c r="F110" s="101"/>
      <c r="G110" s="101"/>
      <c r="H110" s="65">
        <f t="shared" si="49"/>
        <v>0</v>
      </c>
      <c r="I110" s="65">
        <f t="shared" si="50"/>
        <v>0</v>
      </c>
      <c r="J110" s="101"/>
      <c r="K110" s="101"/>
      <c r="L110" s="101"/>
      <c r="M110" s="101"/>
      <c r="N110" s="101"/>
      <c r="O110" s="101"/>
      <c r="P110" s="102"/>
      <c r="Q110" s="162"/>
      <c r="R110" s="157">
        <f>C110-F110-G110-J110-K110</f>
        <v>0</v>
      </c>
      <c r="S110" s="66" t="e">
        <f t="shared" si="45"/>
        <v>#DIV/0!</v>
      </c>
      <c r="T110" s="79" t="str">
        <f t="shared" si="46"/>
        <v>Hợp lý</v>
      </c>
      <c r="U110" s="85">
        <f t="shared" si="47"/>
        <v>0</v>
      </c>
      <c r="V110" s="179"/>
    </row>
    <row r="111" spans="1:22" s="53" customFormat="1" ht="22.5" customHeight="1">
      <c r="A111" s="68" t="s">
        <v>63</v>
      </c>
      <c r="B111" s="107" t="s">
        <v>186</v>
      </c>
      <c r="C111" s="71">
        <f>SUM(C112:C116)</f>
        <v>1148</v>
      </c>
      <c r="D111" s="71">
        <f aca="true" t="shared" si="52" ref="D111:R111">SUM(D112:D116)</f>
        <v>718</v>
      </c>
      <c r="E111" s="71">
        <f t="shared" si="52"/>
        <v>430</v>
      </c>
      <c r="F111" s="71">
        <f t="shared" si="52"/>
        <v>2</v>
      </c>
      <c r="G111" s="71">
        <f t="shared" si="52"/>
        <v>2</v>
      </c>
      <c r="H111" s="71">
        <f t="shared" si="52"/>
        <v>1146</v>
      </c>
      <c r="I111" s="71">
        <f t="shared" si="52"/>
        <v>722</v>
      </c>
      <c r="J111" s="71">
        <f t="shared" si="52"/>
        <v>267</v>
      </c>
      <c r="K111" s="71">
        <f t="shared" si="52"/>
        <v>2</v>
      </c>
      <c r="L111" s="71">
        <f t="shared" si="52"/>
        <v>402</v>
      </c>
      <c r="M111" s="71">
        <f t="shared" si="52"/>
        <v>51</v>
      </c>
      <c r="N111" s="71">
        <f t="shared" si="52"/>
        <v>0</v>
      </c>
      <c r="O111" s="71">
        <f t="shared" si="52"/>
        <v>0</v>
      </c>
      <c r="P111" s="71">
        <f t="shared" si="52"/>
        <v>0</v>
      </c>
      <c r="Q111" s="71">
        <f t="shared" si="52"/>
        <v>424</v>
      </c>
      <c r="R111" s="71">
        <f t="shared" si="52"/>
        <v>877</v>
      </c>
      <c r="S111" s="72">
        <f t="shared" si="45"/>
        <v>37.257617728531855</v>
      </c>
      <c r="T111" s="79" t="str">
        <f t="shared" si="46"/>
        <v>Hợp lý</v>
      </c>
      <c r="U111" s="85">
        <f t="shared" si="47"/>
        <v>0</v>
      </c>
      <c r="V111" s="178">
        <f>SUM(V112:V114)</f>
        <v>272</v>
      </c>
    </row>
    <row r="112" spans="1:22" s="51" customFormat="1" ht="28.5" customHeight="1">
      <c r="A112" s="63" t="s">
        <v>187</v>
      </c>
      <c r="B112" s="73" t="s">
        <v>189</v>
      </c>
      <c r="C112" s="65">
        <f>D112+E112</f>
        <v>304</v>
      </c>
      <c r="D112" s="108">
        <v>176</v>
      </c>
      <c r="E112" s="108">
        <v>128</v>
      </c>
      <c r="F112" s="108">
        <v>0</v>
      </c>
      <c r="G112" s="108">
        <v>2</v>
      </c>
      <c r="H112" s="65">
        <f>I112+Q112</f>
        <v>304</v>
      </c>
      <c r="I112" s="65">
        <f>J112+K112+L112+M112+N112+O112+P112</f>
        <v>171</v>
      </c>
      <c r="J112" s="108">
        <v>87</v>
      </c>
      <c r="K112" s="108">
        <v>0</v>
      </c>
      <c r="L112" s="108">
        <v>84</v>
      </c>
      <c r="M112" s="108">
        <v>0</v>
      </c>
      <c r="N112" s="108">
        <v>0</v>
      </c>
      <c r="O112" s="108">
        <v>0</v>
      </c>
      <c r="P112" s="109">
        <v>0</v>
      </c>
      <c r="Q112" s="161">
        <v>133</v>
      </c>
      <c r="R112" s="157">
        <f>C112-F112-J112-K112</f>
        <v>217</v>
      </c>
      <c r="S112" s="66">
        <f t="shared" si="45"/>
        <v>50.877192982456144</v>
      </c>
      <c r="T112" s="79" t="str">
        <f t="shared" si="46"/>
        <v>Hợp lý</v>
      </c>
      <c r="U112" s="85">
        <f t="shared" si="47"/>
        <v>0</v>
      </c>
      <c r="V112" s="179">
        <v>66</v>
      </c>
    </row>
    <row r="113" spans="1:22" s="51" customFormat="1" ht="28.5" customHeight="1">
      <c r="A113" s="63" t="s">
        <v>191</v>
      </c>
      <c r="B113" s="73" t="s">
        <v>247</v>
      </c>
      <c r="C113" s="65">
        <f>D113+E113</f>
        <v>461</v>
      </c>
      <c r="D113" s="108">
        <v>269</v>
      </c>
      <c r="E113" s="108">
        <v>192</v>
      </c>
      <c r="F113" s="108">
        <v>0</v>
      </c>
      <c r="G113" s="108">
        <v>0</v>
      </c>
      <c r="H113" s="65">
        <f>I113+Q113</f>
        <v>461</v>
      </c>
      <c r="I113" s="65">
        <f>J113+K113+L113+M113+N113+O113+P113</f>
        <v>316</v>
      </c>
      <c r="J113" s="108">
        <v>139</v>
      </c>
      <c r="K113" s="108">
        <v>2</v>
      </c>
      <c r="L113" s="108">
        <v>134</v>
      </c>
      <c r="M113" s="108">
        <v>41</v>
      </c>
      <c r="N113" s="108">
        <v>0</v>
      </c>
      <c r="O113" s="108">
        <v>0</v>
      </c>
      <c r="P113" s="109">
        <v>0</v>
      </c>
      <c r="Q113" s="161">
        <v>145</v>
      </c>
      <c r="R113" s="157">
        <f>C113-F113-J113-K113</f>
        <v>320</v>
      </c>
      <c r="S113" s="66">
        <f t="shared" si="45"/>
        <v>44.620253164556964</v>
      </c>
      <c r="T113" s="79" t="str">
        <f t="shared" si="46"/>
        <v>Hợp lý</v>
      </c>
      <c r="U113" s="85">
        <f t="shared" si="47"/>
        <v>0</v>
      </c>
      <c r="V113" s="179">
        <v>80</v>
      </c>
    </row>
    <row r="114" spans="1:22" s="51" customFormat="1" ht="31.5" customHeight="1">
      <c r="A114" s="63" t="s">
        <v>192</v>
      </c>
      <c r="B114" s="73" t="s">
        <v>280</v>
      </c>
      <c r="C114" s="65">
        <f>D114+E114</f>
        <v>383</v>
      </c>
      <c r="D114" s="108">
        <v>273</v>
      </c>
      <c r="E114" s="108">
        <v>110</v>
      </c>
      <c r="F114" s="108">
        <v>2</v>
      </c>
      <c r="G114" s="108">
        <v>0</v>
      </c>
      <c r="H114" s="65">
        <f>I114+Q114</f>
        <v>381</v>
      </c>
      <c r="I114" s="65">
        <f>J114+K114+L114+M114+N114+O114+P114</f>
        <v>235</v>
      </c>
      <c r="J114" s="108">
        <v>41</v>
      </c>
      <c r="K114" s="108">
        <v>0</v>
      </c>
      <c r="L114" s="108">
        <v>184</v>
      </c>
      <c r="M114" s="108">
        <v>10</v>
      </c>
      <c r="N114" s="108">
        <v>0</v>
      </c>
      <c r="O114" s="108">
        <v>0</v>
      </c>
      <c r="P114" s="109">
        <v>0</v>
      </c>
      <c r="Q114" s="161">
        <v>146</v>
      </c>
      <c r="R114" s="157">
        <f>C114-F114-J114-K114</f>
        <v>340</v>
      </c>
      <c r="S114" s="66">
        <f>(J114+K114)/I114*100</f>
        <v>17.4468085106383</v>
      </c>
      <c r="T114" s="79" t="str">
        <f t="shared" si="46"/>
        <v>Hợp lý</v>
      </c>
      <c r="U114" s="85">
        <f t="shared" si="47"/>
        <v>0</v>
      </c>
      <c r="V114" s="179">
        <v>126</v>
      </c>
    </row>
    <row r="115" spans="1:22" s="51" customFormat="1" ht="31.5" customHeight="1" hidden="1">
      <c r="A115" s="63" t="s">
        <v>246</v>
      </c>
      <c r="B115" s="73"/>
      <c r="C115" s="65">
        <f>D115+E115</f>
        <v>0</v>
      </c>
      <c r="D115" s="108">
        <v>0</v>
      </c>
      <c r="E115" s="108">
        <v>0</v>
      </c>
      <c r="F115" s="108">
        <v>0</v>
      </c>
      <c r="G115" s="108">
        <v>0</v>
      </c>
      <c r="H115" s="65">
        <f>I115+Q115</f>
        <v>0</v>
      </c>
      <c r="I115" s="65">
        <f>J115+K115+L115+M115+N115+O115+P115</f>
        <v>0</v>
      </c>
      <c r="J115" s="108">
        <v>0</v>
      </c>
      <c r="K115" s="108">
        <v>0</v>
      </c>
      <c r="L115" s="108">
        <v>0</v>
      </c>
      <c r="M115" s="108">
        <v>0</v>
      </c>
      <c r="N115" s="108">
        <v>0</v>
      </c>
      <c r="O115" s="108">
        <v>0</v>
      </c>
      <c r="P115" s="109">
        <v>0</v>
      </c>
      <c r="Q115" s="161">
        <v>0</v>
      </c>
      <c r="R115" s="157">
        <f>C115-F115-G115-J115-K115</f>
        <v>0</v>
      </c>
      <c r="S115" s="66" t="e">
        <f>(J115+K115)/I115*100</f>
        <v>#DIV/0!</v>
      </c>
      <c r="T115" s="79" t="str">
        <f>IF(C115-F115-H115=0,"Hợp lý","Kiểm tra")</f>
        <v>Hợp lý</v>
      </c>
      <c r="U115" s="85">
        <f>C115-F115-H115</f>
        <v>0</v>
      </c>
      <c r="V115" s="179"/>
    </row>
    <row r="116" spans="1:22" s="51" customFormat="1" ht="31.5" customHeight="1" hidden="1">
      <c r="A116" s="63" t="s">
        <v>140</v>
      </c>
      <c r="B116" s="73"/>
      <c r="C116" s="65">
        <f>D116+E116</f>
        <v>0</v>
      </c>
      <c r="D116" s="101"/>
      <c r="E116" s="101"/>
      <c r="F116" s="101"/>
      <c r="G116" s="101"/>
      <c r="H116" s="65">
        <f>I116+Q116</f>
        <v>0</v>
      </c>
      <c r="I116" s="65">
        <f>J116+K116+L116+M116+N116+O116+P116</f>
        <v>0</v>
      </c>
      <c r="J116" s="101"/>
      <c r="K116" s="101"/>
      <c r="L116" s="101"/>
      <c r="M116" s="101"/>
      <c r="N116" s="101"/>
      <c r="O116" s="101"/>
      <c r="P116" s="102"/>
      <c r="Q116" s="162"/>
      <c r="R116" s="157">
        <f>C116-F116-G116-J116-K116</f>
        <v>0</v>
      </c>
      <c r="S116" s="66" t="e">
        <f t="shared" si="45"/>
        <v>#DIV/0!</v>
      </c>
      <c r="T116" s="79" t="str">
        <f t="shared" si="46"/>
        <v>Hợp lý</v>
      </c>
      <c r="U116" s="85">
        <f t="shared" si="47"/>
        <v>0</v>
      </c>
      <c r="V116" s="179"/>
    </row>
    <row r="117" spans="1:22" s="53" customFormat="1" ht="22.5" customHeight="1">
      <c r="A117" s="68" t="s">
        <v>64</v>
      </c>
      <c r="B117" s="107" t="s">
        <v>193</v>
      </c>
      <c r="C117" s="71">
        <f>SUM(C118:C124)</f>
        <v>1137</v>
      </c>
      <c r="D117" s="71">
        <f aca="true" t="shared" si="53" ref="D117:Q117">SUM(D118:D124)</f>
        <v>844</v>
      </c>
      <c r="E117" s="71">
        <f t="shared" si="53"/>
        <v>293</v>
      </c>
      <c r="F117" s="71">
        <f t="shared" si="53"/>
        <v>0</v>
      </c>
      <c r="G117" s="71">
        <f t="shared" si="53"/>
        <v>0</v>
      </c>
      <c r="H117" s="71">
        <f t="shared" si="53"/>
        <v>1137</v>
      </c>
      <c r="I117" s="71">
        <f t="shared" si="53"/>
        <v>503</v>
      </c>
      <c r="J117" s="71">
        <f t="shared" si="53"/>
        <v>189</v>
      </c>
      <c r="K117" s="71">
        <f t="shared" si="53"/>
        <v>9</v>
      </c>
      <c r="L117" s="71">
        <f t="shared" si="53"/>
        <v>299</v>
      </c>
      <c r="M117" s="71">
        <f t="shared" si="53"/>
        <v>2</v>
      </c>
      <c r="N117" s="71">
        <f t="shared" si="53"/>
        <v>4</v>
      </c>
      <c r="O117" s="71">
        <f t="shared" si="53"/>
        <v>0</v>
      </c>
      <c r="P117" s="71">
        <f t="shared" si="53"/>
        <v>0</v>
      </c>
      <c r="Q117" s="71">
        <f t="shared" si="53"/>
        <v>634</v>
      </c>
      <c r="R117" s="159">
        <f>C117-F117-J117-K117</f>
        <v>939</v>
      </c>
      <c r="S117" s="72">
        <f t="shared" si="45"/>
        <v>39.363817097415506</v>
      </c>
      <c r="T117" s="79" t="str">
        <f t="shared" si="46"/>
        <v>Hợp lý</v>
      </c>
      <c r="U117" s="85">
        <f t="shared" si="47"/>
        <v>0</v>
      </c>
      <c r="V117" s="178">
        <f>SUM(V118:V121)</f>
        <v>258</v>
      </c>
    </row>
    <row r="118" spans="1:22" s="51" customFormat="1" ht="22.5" customHeight="1">
      <c r="A118" s="63" t="s">
        <v>194</v>
      </c>
      <c r="B118" s="73" t="s">
        <v>196</v>
      </c>
      <c r="C118" s="65">
        <f aca="true" t="shared" si="54" ref="C118:C124">D118+E118</f>
        <v>187</v>
      </c>
      <c r="D118" s="108">
        <v>122</v>
      </c>
      <c r="E118" s="108">
        <v>65</v>
      </c>
      <c r="F118" s="108">
        <v>0</v>
      </c>
      <c r="G118" s="108">
        <v>0</v>
      </c>
      <c r="H118" s="65">
        <f aca="true" t="shared" si="55" ref="H118:H124">I118+Q118</f>
        <v>187</v>
      </c>
      <c r="I118" s="65">
        <f aca="true" t="shared" si="56" ref="I118:I124">J118+K118+L118+M118+N118+O118+P118</f>
        <v>90</v>
      </c>
      <c r="J118" s="108">
        <v>52</v>
      </c>
      <c r="K118" s="108">
        <v>4</v>
      </c>
      <c r="L118" s="108">
        <v>34</v>
      </c>
      <c r="M118" s="108">
        <v>0</v>
      </c>
      <c r="N118" s="108">
        <v>0</v>
      </c>
      <c r="O118" s="108">
        <v>0</v>
      </c>
      <c r="P118" s="109">
        <v>0</v>
      </c>
      <c r="Q118" s="161">
        <v>97</v>
      </c>
      <c r="R118" s="157">
        <f>C118-F118-J118-K118</f>
        <v>131</v>
      </c>
      <c r="S118" s="66">
        <f t="shared" si="45"/>
        <v>62.22222222222222</v>
      </c>
      <c r="T118" s="79" t="str">
        <f t="shared" si="46"/>
        <v>Hợp lý</v>
      </c>
      <c r="U118" s="85">
        <f t="shared" si="47"/>
        <v>0</v>
      </c>
      <c r="V118" s="179">
        <v>57</v>
      </c>
    </row>
    <row r="119" spans="1:22" s="51" customFormat="1" ht="27.75" customHeight="1">
      <c r="A119" s="63" t="s">
        <v>195</v>
      </c>
      <c r="B119" s="73" t="s">
        <v>199</v>
      </c>
      <c r="C119" s="65">
        <f t="shared" si="54"/>
        <v>283</v>
      </c>
      <c r="D119" s="108">
        <v>219</v>
      </c>
      <c r="E119" s="108">
        <v>64</v>
      </c>
      <c r="F119" s="108">
        <v>0</v>
      </c>
      <c r="G119" s="108">
        <v>0</v>
      </c>
      <c r="H119" s="65">
        <f t="shared" si="55"/>
        <v>283</v>
      </c>
      <c r="I119" s="65">
        <f t="shared" si="56"/>
        <v>124</v>
      </c>
      <c r="J119" s="108">
        <v>43</v>
      </c>
      <c r="K119" s="108">
        <v>0</v>
      </c>
      <c r="L119" s="108">
        <v>81</v>
      </c>
      <c r="M119" s="108">
        <v>0</v>
      </c>
      <c r="N119" s="108">
        <v>0</v>
      </c>
      <c r="O119" s="108">
        <v>0</v>
      </c>
      <c r="P119" s="109">
        <v>0</v>
      </c>
      <c r="Q119" s="161">
        <v>159</v>
      </c>
      <c r="R119" s="157">
        <f>C119-F119-J119-K119</f>
        <v>240</v>
      </c>
      <c r="S119" s="66">
        <f t="shared" si="45"/>
        <v>34.67741935483871</v>
      </c>
      <c r="T119" s="79" t="str">
        <f t="shared" si="46"/>
        <v>Hợp lý</v>
      </c>
      <c r="U119" s="85">
        <f t="shared" si="47"/>
        <v>0</v>
      </c>
      <c r="V119" s="179">
        <v>97</v>
      </c>
    </row>
    <row r="120" spans="1:22" s="51" customFormat="1" ht="30" customHeight="1">
      <c r="A120" s="63" t="s">
        <v>201</v>
      </c>
      <c r="B120" s="73" t="s">
        <v>173</v>
      </c>
      <c r="C120" s="65">
        <f t="shared" si="54"/>
        <v>323</v>
      </c>
      <c r="D120" s="108">
        <v>266</v>
      </c>
      <c r="E120" s="108">
        <v>57</v>
      </c>
      <c r="F120" s="108">
        <v>0</v>
      </c>
      <c r="G120" s="108">
        <v>0</v>
      </c>
      <c r="H120" s="65">
        <f t="shared" si="55"/>
        <v>323</v>
      </c>
      <c r="I120" s="65">
        <f t="shared" si="56"/>
        <v>135</v>
      </c>
      <c r="J120" s="108">
        <v>39</v>
      </c>
      <c r="K120" s="108">
        <v>2</v>
      </c>
      <c r="L120" s="108">
        <v>92</v>
      </c>
      <c r="M120" s="108">
        <v>2</v>
      </c>
      <c r="N120" s="108">
        <v>0</v>
      </c>
      <c r="O120" s="108">
        <v>0</v>
      </c>
      <c r="P120" s="109">
        <v>0</v>
      </c>
      <c r="Q120" s="161">
        <v>188</v>
      </c>
      <c r="R120" s="157">
        <f>C120-F120-J120-K120</f>
        <v>282</v>
      </c>
      <c r="S120" s="66">
        <f t="shared" si="45"/>
        <v>30.37037037037037</v>
      </c>
      <c r="T120" s="79" t="str">
        <f t="shared" si="46"/>
        <v>Hợp lý</v>
      </c>
      <c r="U120" s="85">
        <f t="shared" si="47"/>
        <v>0</v>
      </c>
      <c r="V120" s="179">
        <v>75</v>
      </c>
    </row>
    <row r="121" spans="1:22" s="51" customFormat="1" ht="22.5" customHeight="1">
      <c r="A121" s="63" t="s">
        <v>202</v>
      </c>
      <c r="B121" s="73" t="s">
        <v>251</v>
      </c>
      <c r="C121" s="65">
        <f t="shared" si="54"/>
        <v>344</v>
      </c>
      <c r="D121" s="108">
        <v>237</v>
      </c>
      <c r="E121" s="108">
        <v>107</v>
      </c>
      <c r="F121" s="108">
        <v>0</v>
      </c>
      <c r="G121" s="108">
        <v>0</v>
      </c>
      <c r="H121" s="65">
        <f t="shared" si="55"/>
        <v>344</v>
      </c>
      <c r="I121" s="65">
        <f t="shared" si="56"/>
        <v>154</v>
      </c>
      <c r="J121" s="108">
        <v>55</v>
      </c>
      <c r="K121" s="108">
        <v>3</v>
      </c>
      <c r="L121" s="108">
        <v>92</v>
      </c>
      <c r="M121" s="108">
        <v>0</v>
      </c>
      <c r="N121" s="108">
        <v>4</v>
      </c>
      <c r="O121" s="108">
        <v>0</v>
      </c>
      <c r="P121" s="109">
        <v>0</v>
      </c>
      <c r="Q121" s="161">
        <v>190</v>
      </c>
      <c r="R121" s="157">
        <f>C121-F121-J121-K121</f>
        <v>286</v>
      </c>
      <c r="S121" s="66">
        <f t="shared" si="45"/>
        <v>37.66233766233766</v>
      </c>
      <c r="T121" s="79" t="str">
        <f t="shared" si="46"/>
        <v>Hợp lý</v>
      </c>
      <c r="U121" s="85">
        <f t="shared" si="47"/>
        <v>0</v>
      </c>
      <c r="V121" s="179">
        <v>29</v>
      </c>
    </row>
    <row r="122" spans="1:22" s="51" customFormat="1" ht="31.5" customHeight="1" hidden="1">
      <c r="A122" s="63" t="s">
        <v>203</v>
      </c>
      <c r="B122" s="73"/>
      <c r="C122" s="65">
        <f t="shared" si="54"/>
        <v>0</v>
      </c>
      <c r="D122" s="101"/>
      <c r="E122" s="101"/>
      <c r="F122" s="101"/>
      <c r="G122" s="101"/>
      <c r="H122" s="65">
        <f t="shared" si="55"/>
        <v>0</v>
      </c>
      <c r="I122" s="65">
        <f t="shared" si="56"/>
        <v>0</v>
      </c>
      <c r="J122" s="101"/>
      <c r="K122" s="101"/>
      <c r="L122" s="101"/>
      <c r="M122" s="101"/>
      <c r="N122" s="101"/>
      <c r="O122" s="101"/>
      <c r="P122" s="102"/>
      <c r="Q122" s="162"/>
      <c r="R122" s="157">
        <f>C122-F122-G122-J122-K122</f>
        <v>0</v>
      </c>
      <c r="S122" s="66" t="e">
        <f t="shared" si="45"/>
        <v>#DIV/0!</v>
      </c>
      <c r="T122" s="79" t="str">
        <f t="shared" si="46"/>
        <v>Hợp lý</v>
      </c>
      <c r="U122" s="85">
        <f t="shared" si="47"/>
        <v>0</v>
      </c>
      <c r="V122" s="179"/>
    </row>
    <row r="123" spans="1:22" s="51" customFormat="1" ht="31.5" customHeight="1" hidden="1">
      <c r="A123" s="63"/>
      <c r="B123" s="73"/>
      <c r="C123" s="65"/>
      <c r="D123" s="101"/>
      <c r="E123" s="101"/>
      <c r="F123" s="101"/>
      <c r="G123" s="101"/>
      <c r="H123" s="65"/>
      <c r="I123" s="65"/>
      <c r="J123" s="101"/>
      <c r="K123" s="101"/>
      <c r="L123" s="101"/>
      <c r="M123" s="101"/>
      <c r="N123" s="101"/>
      <c r="O123" s="101"/>
      <c r="P123" s="102"/>
      <c r="Q123" s="162"/>
      <c r="R123" s="157"/>
      <c r="S123" s="66"/>
      <c r="T123" s="79"/>
      <c r="U123" s="85"/>
      <c r="V123" s="179"/>
    </row>
    <row r="124" spans="1:22" s="51" customFormat="1" ht="31.5" customHeight="1" hidden="1">
      <c r="A124" s="63" t="s">
        <v>140</v>
      </c>
      <c r="B124" s="73"/>
      <c r="C124" s="65">
        <f t="shared" si="54"/>
        <v>0</v>
      </c>
      <c r="D124" s="101"/>
      <c r="E124" s="101"/>
      <c r="F124" s="101"/>
      <c r="G124" s="101"/>
      <c r="H124" s="65">
        <f t="shared" si="55"/>
        <v>0</v>
      </c>
      <c r="I124" s="65">
        <f t="shared" si="56"/>
        <v>0</v>
      </c>
      <c r="J124" s="101"/>
      <c r="K124" s="101"/>
      <c r="L124" s="101"/>
      <c r="M124" s="101"/>
      <c r="N124" s="101"/>
      <c r="O124" s="101"/>
      <c r="P124" s="102"/>
      <c r="Q124" s="162"/>
      <c r="R124" s="157">
        <f>C124-F124-G124-J124-K124</f>
        <v>0</v>
      </c>
      <c r="S124" s="66" t="e">
        <f t="shared" si="45"/>
        <v>#DIV/0!</v>
      </c>
      <c r="T124" s="79" t="str">
        <f t="shared" si="46"/>
        <v>Hợp lý</v>
      </c>
      <c r="U124" s="85">
        <f t="shared" si="47"/>
        <v>0</v>
      </c>
      <c r="V124" s="179"/>
    </row>
    <row r="125" spans="1:22" s="53" customFormat="1" ht="22.5" customHeight="1">
      <c r="A125" s="68" t="s">
        <v>65</v>
      </c>
      <c r="B125" s="107" t="s">
        <v>204</v>
      </c>
      <c r="C125" s="71">
        <f>SUM(C126:C131)</f>
        <v>774</v>
      </c>
      <c r="D125" s="71">
        <f aca="true" t="shared" si="57" ref="D125:Q125">SUM(D126:D131)</f>
        <v>377</v>
      </c>
      <c r="E125" s="71">
        <f t="shared" si="57"/>
        <v>397</v>
      </c>
      <c r="F125" s="71">
        <f t="shared" si="57"/>
        <v>0</v>
      </c>
      <c r="G125" s="71">
        <f t="shared" si="57"/>
        <v>0</v>
      </c>
      <c r="H125" s="71">
        <f t="shared" si="57"/>
        <v>774</v>
      </c>
      <c r="I125" s="71">
        <f t="shared" si="57"/>
        <v>614</v>
      </c>
      <c r="J125" s="71">
        <f t="shared" si="57"/>
        <v>305</v>
      </c>
      <c r="K125" s="71">
        <f t="shared" si="57"/>
        <v>1</v>
      </c>
      <c r="L125" s="71">
        <f t="shared" si="57"/>
        <v>306</v>
      </c>
      <c r="M125" s="71">
        <f t="shared" si="57"/>
        <v>2</v>
      </c>
      <c r="N125" s="71">
        <f t="shared" si="57"/>
        <v>0</v>
      </c>
      <c r="O125" s="71">
        <f t="shared" si="57"/>
        <v>0</v>
      </c>
      <c r="P125" s="71">
        <f t="shared" si="57"/>
        <v>0</v>
      </c>
      <c r="Q125" s="71">
        <f t="shared" si="57"/>
        <v>160</v>
      </c>
      <c r="R125" s="159">
        <f aca="true" t="shared" si="58" ref="R125:R130">C125-F125-J125-K125</f>
        <v>468</v>
      </c>
      <c r="S125" s="72">
        <f t="shared" si="45"/>
        <v>49.8371335504886</v>
      </c>
      <c r="T125" s="79" t="str">
        <f t="shared" si="46"/>
        <v>Hợp lý</v>
      </c>
      <c r="U125" s="85">
        <f t="shared" si="47"/>
        <v>0</v>
      </c>
      <c r="V125" s="178">
        <f>SUM(V126:V129)</f>
        <v>74</v>
      </c>
    </row>
    <row r="126" spans="1:22" s="51" customFormat="1" ht="22.5" customHeight="1">
      <c r="A126" s="63" t="s">
        <v>205</v>
      </c>
      <c r="B126" s="73" t="s">
        <v>208</v>
      </c>
      <c r="C126" s="65">
        <f aca="true" t="shared" si="59" ref="C126:C131">D126+E126</f>
        <v>249</v>
      </c>
      <c r="D126" s="108">
        <v>68</v>
      </c>
      <c r="E126" s="108">
        <v>181</v>
      </c>
      <c r="F126" s="108">
        <v>0</v>
      </c>
      <c r="G126" s="108">
        <v>0</v>
      </c>
      <c r="H126" s="65">
        <f aca="true" t="shared" si="60" ref="H126:H131">I126+Q126</f>
        <v>249</v>
      </c>
      <c r="I126" s="65">
        <f aca="true" t="shared" si="61" ref="I126:I131">J126+K126+L126+M126+N126+O126+P126</f>
        <v>211</v>
      </c>
      <c r="J126" s="108">
        <v>132</v>
      </c>
      <c r="K126" s="108">
        <v>1</v>
      </c>
      <c r="L126" s="108">
        <v>78</v>
      </c>
      <c r="M126" s="108">
        <v>0</v>
      </c>
      <c r="N126" s="108">
        <v>0</v>
      </c>
      <c r="O126" s="108">
        <v>0</v>
      </c>
      <c r="P126" s="109">
        <v>0</v>
      </c>
      <c r="Q126" s="161">
        <v>38</v>
      </c>
      <c r="R126" s="157">
        <f t="shared" si="58"/>
        <v>116</v>
      </c>
      <c r="S126" s="66">
        <f t="shared" si="45"/>
        <v>63.03317535545023</v>
      </c>
      <c r="T126" s="79" t="str">
        <f t="shared" si="46"/>
        <v>Hợp lý</v>
      </c>
      <c r="U126" s="85">
        <f t="shared" si="47"/>
        <v>0</v>
      </c>
      <c r="V126" s="179">
        <v>13</v>
      </c>
    </row>
    <row r="127" spans="1:22" s="51" customFormat="1" ht="22.5" customHeight="1">
      <c r="A127" s="63" t="s">
        <v>206</v>
      </c>
      <c r="B127" s="73" t="s">
        <v>219</v>
      </c>
      <c r="C127" s="65">
        <f t="shared" si="59"/>
        <v>220</v>
      </c>
      <c r="D127" s="108">
        <v>141</v>
      </c>
      <c r="E127" s="108">
        <v>79</v>
      </c>
      <c r="F127" s="108">
        <v>0</v>
      </c>
      <c r="G127" s="108">
        <v>0</v>
      </c>
      <c r="H127" s="65">
        <f t="shared" si="60"/>
        <v>220</v>
      </c>
      <c r="I127" s="65">
        <f t="shared" si="61"/>
        <v>173</v>
      </c>
      <c r="J127" s="108">
        <v>70</v>
      </c>
      <c r="K127" s="108">
        <v>0</v>
      </c>
      <c r="L127" s="108">
        <v>102</v>
      </c>
      <c r="M127" s="108">
        <v>1</v>
      </c>
      <c r="N127" s="108">
        <v>0</v>
      </c>
      <c r="O127" s="108">
        <v>0</v>
      </c>
      <c r="P127" s="109">
        <v>0</v>
      </c>
      <c r="Q127" s="161">
        <v>47</v>
      </c>
      <c r="R127" s="157">
        <f t="shared" si="58"/>
        <v>150</v>
      </c>
      <c r="S127" s="66">
        <f t="shared" si="45"/>
        <v>40.46242774566474</v>
      </c>
      <c r="T127" s="79" t="str">
        <f t="shared" si="46"/>
        <v>Hợp lý</v>
      </c>
      <c r="U127" s="85">
        <f t="shared" si="47"/>
        <v>0</v>
      </c>
      <c r="V127" s="179">
        <v>13</v>
      </c>
    </row>
    <row r="128" spans="1:22" s="51" customFormat="1" ht="22.5" customHeight="1">
      <c r="A128" s="63" t="s">
        <v>207</v>
      </c>
      <c r="B128" s="73" t="s">
        <v>217</v>
      </c>
      <c r="C128" s="65">
        <f t="shared" si="59"/>
        <v>269</v>
      </c>
      <c r="D128" s="108">
        <v>142</v>
      </c>
      <c r="E128" s="108">
        <v>127</v>
      </c>
      <c r="F128" s="108">
        <v>0</v>
      </c>
      <c r="G128" s="108">
        <v>0</v>
      </c>
      <c r="H128" s="65">
        <f t="shared" si="60"/>
        <v>269</v>
      </c>
      <c r="I128" s="65">
        <f t="shared" si="61"/>
        <v>213</v>
      </c>
      <c r="J128" s="108">
        <v>102</v>
      </c>
      <c r="K128" s="108">
        <v>0</v>
      </c>
      <c r="L128" s="108">
        <v>111</v>
      </c>
      <c r="M128" s="108">
        <v>0</v>
      </c>
      <c r="N128" s="108">
        <v>0</v>
      </c>
      <c r="O128" s="108">
        <v>0</v>
      </c>
      <c r="P128" s="109">
        <v>0</v>
      </c>
      <c r="Q128" s="161">
        <v>56</v>
      </c>
      <c r="R128" s="157">
        <f t="shared" si="58"/>
        <v>167</v>
      </c>
      <c r="S128" s="66">
        <f t="shared" si="45"/>
        <v>47.88732394366197</v>
      </c>
      <c r="T128" s="79" t="str">
        <f t="shared" si="46"/>
        <v>Hợp lý</v>
      </c>
      <c r="U128" s="85">
        <f t="shared" si="47"/>
        <v>0</v>
      </c>
      <c r="V128" s="179">
        <v>43</v>
      </c>
    </row>
    <row r="129" spans="1:22" s="51" customFormat="1" ht="22.5" customHeight="1">
      <c r="A129" s="63" t="s">
        <v>249</v>
      </c>
      <c r="B129" s="73" t="s">
        <v>248</v>
      </c>
      <c r="C129" s="65">
        <f t="shared" si="59"/>
        <v>36</v>
      </c>
      <c r="D129" s="108">
        <v>26</v>
      </c>
      <c r="E129" s="108">
        <v>10</v>
      </c>
      <c r="F129" s="108">
        <v>0</v>
      </c>
      <c r="G129" s="108">
        <v>0</v>
      </c>
      <c r="H129" s="65">
        <f t="shared" si="60"/>
        <v>36</v>
      </c>
      <c r="I129" s="65">
        <f t="shared" si="61"/>
        <v>17</v>
      </c>
      <c r="J129" s="108">
        <v>1</v>
      </c>
      <c r="K129" s="108">
        <v>0</v>
      </c>
      <c r="L129" s="108">
        <v>15</v>
      </c>
      <c r="M129" s="108">
        <v>1</v>
      </c>
      <c r="N129" s="108">
        <v>0</v>
      </c>
      <c r="O129" s="108">
        <v>0</v>
      </c>
      <c r="P129" s="109">
        <v>0</v>
      </c>
      <c r="Q129" s="161">
        <v>19</v>
      </c>
      <c r="R129" s="157">
        <f t="shared" si="58"/>
        <v>35</v>
      </c>
      <c r="S129" s="66">
        <f>(J129+K129)/I129*100</f>
        <v>5.88235294117647</v>
      </c>
      <c r="T129" s="79" t="str">
        <f>IF(C129-F129-H129=0,"Hợp lý","Kiểm tra")</f>
        <v>Hợp lý</v>
      </c>
      <c r="U129" s="85">
        <f>C129-F129-H129</f>
        <v>0</v>
      </c>
      <c r="V129" s="179">
        <v>5</v>
      </c>
    </row>
    <row r="130" spans="1:22" s="51" customFormat="1" ht="31.5" customHeight="1" hidden="1">
      <c r="A130" s="63" t="s">
        <v>259</v>
      </c>
      <c r="B130" s="73"/>
      <c r="C130" s="65">
        <f t="shared" si="59"/>
        <v>0</v>
      </c>
      <c r="D130" s="108"/>
      <c r="E130" s="108"/>
      <c r="F130" s="108"/>
      <c r="G130" s="108"/>
      <c r="H130" s="65">
        <f t="shared" si="60"/>
        <v>0</v>
      </c>
      <c r="I130" s="65">
        <f t="shared" si="61"/>
        <v>0</v>
      </c>
      <c r="J130" s="108"/>
      <c r="K130" s="108"/>
      <c r="L130" s="108"/>
      <c r="M130" s="108"/>
      <c r="N130" s="108"/>
      <c r="O130" s="108"/>
      <c r="P130" s="109"/>
      <c r="Q130" s="161"/>
      <c r="R130" s="157">
        <f t="shared" si="58"/>
        <v>0</v>
      </c>
      <c r="S130" s="66" t="e">
        <f>(J130+K130)/I130*100</f>
        <v>#DIV/0!</v>
      </c>
      <c r="T130" s="79" t="str">
        <f>IF(C130-F130-H130=0,"Hợp lý","Kiểm tra")</f>
        <v>Hợp lý</v>
      </c>
      <c r="U130" s="85">
        <f>C130-F130-H130</f>
        <v>0</v>
      </c>
      <c r="V130" s="179"/>
    </row>
    <row r="131" spans="1:22" s="51" customFormat="1" ht="31.5" customHeight="1" hidden="1">
      <c r="A131" s="63" t="s">
        <v>150</v>
      </c>
      <c r="B131" s="73"/>
      <c r="C131" s="65">
        <f t="shared" si="59"/>
        <v>0</v>
      </c>
      <c r="D131" s="101"/>
      <c r="E131" s="101"/>
      <c r="F131" s="101"/>
      <c r="G131" s="101"/>
      <c r="H131" s="65">
        <f t="shared" si="60"/>
        <v>0</v>
      </c>
      <c r="I131" s="65">
        <f t="shared" si="61"/>
        <v>0</v>
      </c>
      <c r="J131" s="101"/>
      <c r="K131" s="101"/>
      <c r="L131" s="101"/>
      <c r="M131" s="101"/>
      <c r="N131" s="101"/>
      <c r="O131" s="101"/>
      <c r="P131" s="102"/>
      <c r="Q131" s="162"/>
      <c r="R131" s="157">
        <f>C131-F131-G131-J131-K131</f>
        <v>0</v>
      </c>
      <c r="S131" s="66" t="e">
        <f t="shared" si="45"/>
        <v>#DIV/0!</v>
      </c>
      <c r="T131" s="79" t="str">
        <f t="shared" si="46"/>
        <v>Hợp lý</v>
      </c>
      <c r="U131" s="85">
        <f t="shared" si="47"/>
        <v>0</v>
      </c>
      <c r="V131" s="179"/>
    </row>
    <row r="132" spans="1:22" s="155" customFormat="1" ht="22.5" customHeight="1">
      <c r="A132" s="150" t="s">
        <v>66</v>
      </c>
      <c r="B132" s="151" t="s">
        <v>209</v>
      </c>
      <c r="C132" s="152">
        <f>SUM(C133:C137)</f>
        <v>1074</v>
      </c>
      <c r="D132" s="152">
        <f aca="true" t="shared" si="62" ref="D132:Q132">SUM(D133:D137)</f>
        <v>717</v>
      </c>
      <c r="E132" s="152">
        <f t="shared" si="62"/>
        <v>357</v>
      </c>
      <c r="F132" s="152">
        <f t="shared" si="62"/>
        <v>4</v>
      </c>
      <c r="G132" s="152">
        <f t="shared" si="62"/>
        <v>0</v>
      </c>
      <c r="H132" s="152">
        <f t="shared" si="62"/>
        <v>1070</v>
      </c>
      <c r="I132" s="152">
        <f t="shared" si="62"/>
        <v>630</v>
      </c>
      <c r="J132" s="152">
        <f t="shared" si="62"/>
        <v>192</v>
      </c>
      <c r="K132" s="152">
        <f t="shared" si="62"/>
        <v>5</v>
      </c>
      <c r="L132" s="152">
        <f t="shared" si="62"/>
        <v>413</v>
      </c>
      <c r="M132" s="152">
        <f t="shared" si="62"/>
        <v>15</v>
      </c>
      <c r="N132" s="152">
        <f t="shared" si="62"/>
        <v>0</v>
      </c>
      <c r="O132" s="152">
        <f t="shared" si="62"/>
        <v>0</v>
      </c>
      <c r="P132" s="152">
        <f t="shared" si="62"/>
        <v>5</v>
      </c>
      <c r="Q132" s="152">
        <f t="shared" si="62"/>
        <v>440</v>
      </c>
      <c r="R132" s="163">
        <f>C132-F132-J132-K132</f>
        <v>873</v>
      </c>
      <c r="S132" s="164">
        <f t="shared" si="45"/>
        <v>31.26984126984127</v>
      </c>
      <c r="T132" s="153" t="str">
        <f t="shared" si="46"/>
        <v>Hợp lý</v>
      </c>
      <c r="U132" s="154">
        <f t="shared" si="47"/>
        <v>0</v>
      </c>
      <c r="V132" s="180">
        <f>SUM(V133:V135)</f>
        <v>261</v>
      </c>
    </row>
    <row r="133" spans="1:22" s="51" customFormat="1" ht="22.5" customHeight="1">
      <c r="A133" s="63" t="s">
        <v>210</v>
      </c>
      <c r="B133" s="73" t="s">
        <v>197</v>
      </c>
      <c r="C133" s="65">
        <f>D133+E133</f>
        <v>116</v>
      </c>
      <c r="D133" s="108">
        <v>79</v>
      </c>
      <c r="E133" s="108">
        <v>37</v>
      </c>
      <c r="F133" s="108">
        <v>4</v>
      </c>
      <c r="G133" s="108">
        <v>0</v>
      </c>
      <c r="H133" s="65">
        <f>I133+Q133</f>
        <v>112</v>
      </c>
      <c r="I133" s="65">
        <f>J133+K133+L133+M133+N133+O133+P133</f>
        <v>55</v>
      </c>
      <c r="J133" s="108">
        <v>21</v>
      </c>
      <c r="K133" s="108">
        <v>0</v>
      </c>
      <c r="L133" s="108">
        <v>21</v>
      </c>
      <c r="M133" s="108">
        <v>13</v>
      </c>
      <c r="N133" s="108">
        <v>0</v>
      </c>
      <c r="O133" s="108">
        <v>0</v>
      </c>
      <c r="P133" s="109">
        <v>0</v>
      </c>
      <c r="Q133" s="161">
        <v>57</v>
      </c>
      <c r="R133" s="157">
        <f>C133-F133-J133-K133</f>
        <v>91</v>
      </c>
      <c r="S133" s="66">
        <f t="shared" si="45"/>
        <v>38.18181818181819</v>
      </c>
      <c r="T133" s="79" t="str">
        <f t="shared" si="46"/>
        <v>Hợp lý</v>
      </c>
      <c r="U133" s="85">
        <f t="shared" si="47"/>
        <v>0</v>
      </c>
      <c r="V133" s="179">
        <v>69</v>
      </c>
    </row>
    <row r="134" spans="1:22" s="51" customFormat="1" ht="22.5" customHeight="1">
      <c r="A134" s="63" t="s">
        <v>211</v>
      </c>
      <c r="B134" s="73" t="s">
        <v>212</v>
      </c>
      <c r="C134" s="65">
        <f>D134+E134</f>
        <v>453</v>
      </c>
      <c r="D134" s="108">
        <v>289</v>
      </c>
      <c r="E134" s="108">
        <v>164</v>
      </c>
      <c r="F134" s="108">
        <v>0</v>
      </c>
      <c r="G134" s="108">
        <v>0</v>
      </c>
      <c r="H134" s="65">
        <f>I134+Q134</f>
        <v>453</v>
      </c>
      <c r="I134" s="65">
        <f>J134+K134+L134+M134+N134+O134+P134</f>
        <v>288</v>
      </c>
      <c r="J134" s="108">
        <v>90</v>
      </c>
      <c r="K134" s="108">
        <v>4</v>
      </c>
      <c r="L134" s="108">
        <v>193</v>
      </c>
      <c r="M134" s="108">
        <v>0</v>
      </c>
      <c r="N134" s="108">
        <v>0</v>
      </c>
      <c r="O134" s="108">
        <v>0</v>
      </c>
      <c r="P134" s="109">
        <v>1</v>
      </c>
      <c r="Q134" s="161">
        <v>165</v>
      </c>
      <c r="R134" s="157">
        <f>C134-F134-J134-K134</f>
        <v>359</v>
      </c>
      <c r="S134" s="66">
        <f t="shared" si="45"/>
        <v>32.63888888888889</v>
      </c>
      <c r="T134" s="79" t="str">
        <f t="shared" si="46"/>
        <v>Hợp lý</v>
      </c>
      <c r="U134" s="85">
        <f t="shared" si="47"/>
        <v>0</v>
      </c>
      <c r="V134" s="179">
        <v>162</v>
      </c>
    </row>
    <row r="135" spans="1:22" s="51" customFormat="1" ht="29.25" customHeight="1">
      <c r="A135" s="63" t="s">
        <v>213</v>
      </c>
      <c r="B135" s="73" t="s">
        <v>214</v>
      </c>
      <c r="C135" s="65">
        <f>D135+E135</f>
        <v>505</v>
      </c>
      <c r="D135" s="108">
        <v>349</v>
      </c>
      <c r="E135" s="108">
        <v>156</v>
      </c>
      <c r="F135" s="108">
        <v>0</v>
      </c>
      <c r="G135" s="108">
        <v>0</v>
      </c>
      <c r="H135" s="65">
        <f>I135+Q135</f>
        <v>505</v>
      </c>
      <c r="I135" s="65">
        <f>J135+K135+L135+M135+N135+O135+P135</f>
        <v>287</v>
      </c>
      <c r="J135" s="108">
        <v>81</v>
      </c>
      <c r="K135" s="108">
        <v>1</v>
      </c>
      <c r="L135" s="108">
        <v>199</v>
      </c>
      <c r="M135" s="108">
        <v>2</v>
      </c>
      <c r="N135" s="108">
        <v>0</v>
      </c>
      <c r="O135" s="108">
        <v>0</v>
      </c>
      <c r="P135" s="109">
        <v>4</v>
      </c>
      <c r="Q135" s="161">
        <v>218</v>
      </c>
      <c r="R135" s="157">
        <f>C135-F135-J135-K135</f>
        <v>423</v>
      </c>
      <c r="S135" s="66">
        <f t="shared" si="45"/>
        <v>28.57142857142857</v>
      </c>
      <c r="T135" s="79" t="str">
        <f t="shared" si="46"/>
        <v>Hợp lý</v>
      </c>
      <c r="U135" s="85">
        <f t="shared" si="47"/>
        <v>0</v>
      </c>
      <c r="V135" s="179">
        <v>30</v>
      </c>
    </row>
    <row r="136" spans="1:22" s="51" customFormat="1" ht="31.5" customHeight="1" hidden="1">
      <c r="A136" s="63" t="s">
        <v>250</v>
      </c>
      <c r="B136" s="73"/>
      <c r="C136" s="65">
        <f>D136+E136</f>
        <v>0</v>
      </c>
      <c r="D136" s="108">
        <v>0</v>
      </c>
      <c r="E136" s="108">
        <v>0</v>
      </c>
      <c r="F136" s="108">
        <v>0</v>
      </c>
      <c r="G136" s="108">
        <v>0</v>
      </c>
      <c r="H136" s="65">
        <f>I136+Q136</f>
        <v>0</v>
      </c>
      <c r="I136" s="65">
        <f>J136+K136+L136+M136+N136+O136+P136</f>
        <v>0</v>
      </c>
      <c r="J136" s="108">
        <v>0</v>
      </c>
      <c r="K136" s="108">
        <v>0</v>
      </c>
      <c r="L136" s="108">
        <v>0</v>
      </c>
      <c r="M136" s="108">
        <v>0</v>
      </c>
      <c r="N136" s="108">
        <v>0</v>
      </c>
      <c r="O136" s="108">
        <v>0</v>
      </c>
      <c r="P136" s="109">
        <v>0</v>
      </c>
      <c r="Q136" s="161">
        <v>0</v>
      </c>
      <c r="R136" s="157">
        <f>C136-F136-G136-J136-K136</f>
        <v>0</v>
      </c>
      <c r="S136" s="66" t="e">
        <f>(J136+K136)/I136*100</f>
        <v>#DIV/0!</v>
      </c>
      <c r="T136" s="79" t="str">
        <f>IF(C136-F136-H136=0,"Hợp lý","Kiểm tra")</f>
        <v>Hợp lý</v>
      </c>
      <c r="U136" s="85">
        <f>C136-F136-H136</f>
        <v>0</v>
      </c>
      <c r="V136" s="179"/>
    </row>
    <row r="137" spans="1:22" s="51" customFormat="1" ht="31.5" customHeight="1" hidden="1">
      <c r="A137" s="63" t="s">
        <v>140</v>
      </c>
      <c r="B137" s="73"/>
      <c r="C137" s="65">
        <f>D137+E137</f>
        <v>0</v>
      </c>
      <c r="D137" s="101"/>
      <c r="E137" s="101"/>
      <c r="F137" s="101"/>
      <c r="G137" s="101"/>
      <c r="H137" s="65">
        <f>I137+Q137</f>
        <v>0</v>
      </c>
      <c r="I137" s="65">
        <f>J137+K137+L137+M137+N137+O137+P137</f>
        <v>0</v>
      </c>
      <c r="J137" s="101"/>
      <c r="K137" s="101"/>
      <c r="L137" s="101"/>
      <c r="M137" s="101"/>
      <c r="N137" s="101"/>
      <c r="O137" s="101"/>
      <c r="P137" s="102"/>
      <c r="Q137" s="162"/>
      <c r="R137" s="157">
        <f>C137-F137-G137-J137-K137</f>
        <v>0</v>
      </c>
      <c r="S137" s="66" t="e">
        <f t="shared" si="45"/>
        <v>#DIV/0!</v>
      </c>
      <c r="T137" s="79" t="str">
        <f t="shared" si="46"/>
        <v>Hợp lý</v>
      </c>
      <c r="U137" s="85">
        <f t="shared" si="47"/>
        <v>0</v>
      </c>
      <c r="V137" s="179"/>
    </row>
    <row r="138" spans="1:22" s="53" customFormat="1" ht="22.5" customHeight="1">
      <c r="A138" s="68" t="s">
        <v>67</v>
      </c>
      <c r="B138" s="107" t="s">
        <v>215</v>
      </c>
      <c r="C138" s="71">
        <f>SUM(C139:C147)</f>
        <v>1774</v>
      </c>
      <c r="D138" s="71">
        <f aca="true" t="shared" si="63" ref="D138:Q138">SUM(D139:D147)</f>
        <v>1150</v>
      </c>
      <c r="E138" s="71">
        <f t="shared" si="63"/>
        <v>624</v>
      </c>
      <c r="F138" s="71">
        <f t="shared" si="63"/>
        <v>0</v>
      </c>
      <c r="G138" s="71">
        <f t="shared" si="63"/>
        <v>355</v>
      </c>
      <c r="H138" s="71">
        <f t="shared" si="63"/>
        <v>1774</v>
      </c>
      <c r="I138" s="71">
        <f t="shared" si="63"/>
        <v>1007</v>
      </c>
      <c r="J138" s="71">
        <f t="shared" si="63"/>
        <v>479</v>
      </c>
      <c r="K138" s="71">
        <f t="shared" si="63"/>
        <v>1</v>
      </c>
      <c r="L138" s="71">
        <f t="shared" si="63"/>
        <v>514</v>
      </c>
      <c r="M138" s="71">
        <f t="shared" si="63"/>
        <v>13</v>
      </c>
      <c r="N138" s="71">
        <f t="shared" si="63"/>
        <v>0</v>
      </c>
      <c r="O138" s="71">
        <f t="shared" si="63"/>
        <v>0</v>
      </c>
      <c r="P138" s="71">
        <f t="shared" si="63"/>
        <v>0</v>
      </c>
      <c r="Q138" s="71">
        <f t="shared" si="63"/>
        <v>767</v>
      </c>
      <c r="R138" s="159">
        <f aca="true" t="shared" si="64" ref="R138:R146">C138-F138-J138-K138</f>
        <v>1294</v>
      </c>
      <c r="S138" s="72">
        <f t="shared" si="45"/>
        <v>47.666335650446875</v>
      </c>
      <c r="T138" s="79" t="str">
        <f t="shared" si="46"/>
        <v>Hợp lý</v>
      </c>
      <c r="U138" s="85">
        <f t="shared" si="47"/>
        <v>0</v>
      </c>
      <c r="V138" s="178">
        <f>SUM(V139:V142)</f>
        <v>235</v>
      </c>
    </row>
    <row r="139" spans="1:22" s="51" customFormat="1" ht="30" customHeight="1">
      <c r="A139" s="63" t="s">
        <v>216</v>
      </c>
      <c r="B139" s="73" t="s">
        <v>255</v>
      </c>
      <c r="C139" s="65">
        <f aca="true" t="shared" si="65" ref="C139:C147">D139+E139</f>
        <v>530</v>
      </c>
      <c r="D139" s="108">
        <v>271</v>
      </c>
      <c r="E139" s="108">
        <v>259</v>
      </c>
      <c r="F139" s="108">
        <v>0</v>
      </c>
      <c r="G139" s="108">
        <v>355</v>
      </c>
      <c r="H139" s="65">
        <f aca="true" t="shared" si="66" ref="H139:H147">I139+Q139</f>
        <v>530</v>
      </c>
      <c r="I139" s="65">
        <f aca="true" t="shared" si="67" ref="I139:I147">J139+K139+L139+M139+N139+O139+P139</f>
        <v>332</v>
      </c>
      <c r="J139" s="108">
        <v>232</v>
      </c>
      <c r="K139" s="108">
        <v>0</v>
      </c>
      <c r="L139" s="108">
        <v>100</v>
      </c>
      <c r="M139" s="108">
        <v>0</v>
      </c>
      <c r="N139" s="108">
        <v>0</v>
      </c>
      <c r="O139" s="108">
        <v>0</v>
      </c>
      <c r="P139" s="109">
        <v>0</v>
      </c>
      <c r="Q139" s="161">
        <v>198</v>
      </c>
      <c r="R139" s="157">
        <f t="shared" si="64"/>
        <v>298</v>
      </c>
      <c r="S139" s="66">
        <f t="shared" si="45"/>
        <v>69.87951807228916</v>
      </c>
      <c r="T139" s="79" t="str">
        <f t="shared" si="46"/>
        <v>Hợp lý</v>
      </c>
      <c r="U139" s="85">
        <f t="shared" si="47"/>
        <v>0</v>
      </c>
      <c r="V139" s="179">
        <v>56</v>
      </c>
    </row>
    <row r="140" spans="1:22" s="51" customFormat="1" ht="27.75" customHeight="1">
      <c r="A140" s="63" t="s">
        <v>218</v>
      </c>
      <c r="B140" s="73" t="s">
        <v>180</v>
      </c>
      <c r="C140" s="65">
        <f t="shared" si="65"/>
        <v>486</v>
      </c>
      <c r="D140" s="108">
        <v>329</v>
      </c>
      <c r="E140" s="108">
        <v>157</v>
      </c>
      <c r="F140" s="108">
        <v>0</v>
      </c>
      <c r="G140" s="108">
        <v>0</v>
      </c>
      <c r="H140" s="65">
        <f t="shared" si="66"/>
        <v>486</v>
      </c>
      <c r="I140" s="65">
        <f t="shared" si="67"/>
        <v>274</v>
      </c>
      <c r="J140" s="108">
        <v>108</v>
      </c>
      <c r="K140" s="108">
        <v>0</v>
      </c>
      <c r="L140" s="108">
        <v>164</v>
      </c>
      <c r="M140" s="108">
        <v>2</v>
      </c>
      <c r="N140" s="108">
        <v>0</v>
      </c>
      <c r="O140" s="108">
        <v>0</v>
      </c>
      <c r="P140" s="109">
        <v>0</v>
      </c>
      <c r="Q140" s="161">
        <v>212</v>
      </c>
      <c r="R140" s="157">
        <f t="shared" si="64"/>
        <v>378</v>
      </c>
      <c r="S140" s="66">
        <f t="shared" si="45"/>
        <v>39.416058394160586</v>
      </c>
      <c r="T140" s="79" t="str">
        <f t="shared" si="46"/>
        <v>Hợp lý</v>
      </c>
      <c r="U140" s="85">
        <f t="shared" si="47"/>
        <v>0</v>
      </c>
      <c r="V140" s="179">
        <v>16</v>
      </c>
    </row>
    <row r="141" spans="1:22" s="51" customFormat="1" ht="28.5" customHeight="1">
      <c r="A141" s="63" t="s">
        <v>220</v>
      </c>
      <c r="B141" s="73" t="s">
        <v>214</v>
      </c>
      <c r="C141" s="65">
        <f t="shared" si="65"/>
        <v>338</v>
      </c>
      <c r="D141" s="108">
        <v>205</v>
      </c>
      <c r="E141" s="108">
        <v>133</v>
      </c>
      <c r="F141" s="108">
        <v>0</v>
      </c>
      <c r="G141" s="108">
        <v>0</v>
      </c>
      <c r="H141" s="65">
        <f t="shared" si="66"/>
        <v>338</v>
      </c>
      <c r="I141" s="65">
        <f t="shared" si="67"/>
        <v>196</v>
      </c>
      <c r="J141" s="108">
        <v>74</v>
      </c>
      <c r="K141" s="108">
        <v>0</v>
      </c>
      <c r="L141" s="108">
        <v>113</v>
      </c>
      <c r="M141" s="108">
        <v>9</v>
      </c>
      <c r="N141" s="108">
        <v>0</v>
      </c>
      <c r="O141" s="108">
        <v>0</v>
      </c>
      <c r="P141" s="109">
        <v>0</v>
      </c>
      <c r="Q141" s="161">
        <v>142</v>
      </c>
      <c r="R141" s="157">
        <f t="shared" si="64"/>
        <v>264</v>
      </c>
      <c r="S141" s="66">
        <f t="shared" si="45"/>
        <v>37.755102040816325</v>
      </c>
      <c r="T141" s="79" t="str">
        <f t="shared" si="46"/>
        <v>Hợp lý</v>
      </c>
      <c r="U141" s="85">
        <f t="shared" si="47"/>
        <v>0</v>
      </c>
      <c r="V141" s="179">
        <v>30</v>
      </c>
    </row>
    <row r="142" spans="1:22" s="51" customFormat="1" ht="29.25" customHeight="1">
      <c r="A142" s="63" t="s">
        <v>230</v>
      </c>
      <c r="B142" s="73" t="s">
        <v>253</v>
      </c>
      <c r="C142" s="65">
        <f t="shared" si="65"/>
        <v>420</v>
      </c>
      <c r="D142" s="108">
        <v>345</v>
      </c>
      <c r="E142" s="108">
        <v>75</v>
      </c>
      <c r="F142" s="108">
        <v>0</v>
      </c>
      <c r="G142" s="108">
        <v>0</v>
      </c>
      <c r="H142" s="65">
        <f t="shared" si="66"/>
        <v>420</v>
      </c>
      <c r="I142" s="65">
        <f t="shared" si="67"/>
        <v>205</v>
      </c>
      <c r="J142" s="108">
        <v>65</v>
      </c>
      <c r="K142" s="108">
        <v>1</v>
      </c>
      <c r="L142" s="108">
        <v>137</v>
      </c>
      <c r="M142" s="108">
        <v>2</v>
      </c>
      <c r="N142" s="108">
        <v>0</v>
      </c>
      <c r="O142" s="108">
        <v>0</v>
      </c>
      <c r="P142" s="109">
        <v>0</v>
      </c>
      <c r="Q142" s="161">
        <v>215</v>
      </c>
      <c r="R142" s="157">
        <f t="shared" si="64"/>
        <v>354</v>
      </c>
      <c r="S142" s="66">
        <f>(J142+K142)/I142*100</f>
        <v>32.19512195121951</v>
      </c>
      <c r="T142" s="79" t="str">
        <f>IF(C142-F142-H142=0,"Hợp lý","Kiểm tra")</f>
        <v>Hợp lý</v>
      </c>
      <c r="U142" s="85">
        <f>C142-F142-H142</f>
        <v>0</v>
      </c>
      <c r="V142" s="179">
        <v>133</v>
      </c>
    </row>
    <row r="143" spans="1:22" s="51" customFormat="1" ht="31.5" customHeight="1" hidden="1">
      <c r="A143" s="63" t="s">
        <v>252</v>
      </c>
      <c r="B143" s="73"/>
      <c r="C143" s="65">
        <f t="shared" si="65"/>
        <v>0</v>
      </c>
      <c r="D143" s="108"/>
      <c r="E143" s="108"/>
      <c r="F143" s="108"/>
      <c r="G143" s="108"/>
      <c r="H143" s="65">
        <f>I143+Q143</f>
        <v>0</v>
      </c>
      <c r="I143" s="65">
        <f>J143+K143+L143+M143+N143+O143+P143</f>
        <v>0</v>
      </c>
      <c r="J143" s="108"/>
      <c r="K143" s="108"/>
      <c r="L143" s="108"/>
      <c r="M143" s="108"/>
      <c r="N143" s="108"/>
      <c r="O143" s="108"/>
      <c r="P143" s="109"/>
      <c r="Q143" s="161"/>
      <c r="R143" s="157">
        <f t="shared" si="64"/>
        <v>0</v>
      </c>
      <c r="S143" s="66" t="e">
        <f>(J143+K143)/I143*100</f>
        <v>#DIV/0!</v>
      </c>
      <c r="T143" s="79" t="str">
        <f>IF(C143-F143-H143=0,"Hợp lý","Kiểm tra")</f>
        <v>Hợp lý</v>
      </c>
      <c r="U143" s="85">
        <f>C143-F143-H143</f>
        <v>0</v>
      </c>
      <c r="V143" s="179"/>
    </row>
    <row r="144" spans="1:22" s="51" customFormat="1" ht="31.5" customHeight="1" hidden="1">
      <c r="A144" s="63" t="s">
        <v>269</v>
      </c>
      <c r="B144" s="73"/>
      <c r="C144" s="65">
        <f t="shared" si="65"/>
        <v>0</v>
      </c>
      <c r="D144" s="108"/>
      <c r="E144" s="108"/>
      <c r="F144" s="108"/>
      <c r="G144" s="108"/>
      <c r="H144" s="65">
        <f>I144+Q144</f>
        <v>0</v>
      </c>
      <c r="I144" s="65">
        <f>J144+K144+L144+M144+N144+O144+P144</f>
        <v>0</v>
      </c>
      <c r="J144" s="108"/>
      <c r="K144" s="108"/>
      <c r="L144" s="108"/>
      <c r="M144" s="108"/>
      <c r="N144" s="108"/>
      <c r="O144" s="108"/>
      <c r="P144" s="109"/>
      <c r="Q144" s="161"/>
      <c r="R144" s="157">
        <f t="shared" si="64"/>
        <v>0</v>
      </c>
      <c r="S144" s="66" t="e">
        <f>(J144+K144)/I144*100</f>
        <v>#DIV/0!</v>
      </c>
      <c r="T144" s="79" t="str">
        <f>IF(C144-F144-H144=0,"Hợp lý","Kiểm tra")</f>
        <v>Hợp lý</v>
      </c>
      <c r="U144" s="85">
        <f>C144-F144-H144</f>
        <v>0</v>
      </c>
      <c r="V144" s="179"/>
    </row>
    <row r="145" spans="1:22" s="51" customFormat="1" ht="31.5" customHeight="1" hidden="1">
      <c r="A145" s="63" t="s">
        <v>270</v>
      </c>
      <c r="B145" s="73"/>
      <c r="C145" s="65">
        <f t="shared" si="65"/>
        <v>0</v>
      </c>
      <c r="D145" s="108"/>
      <c r="E145" s="108"/>
      <c r="F145" s="108"/>
      <c r="G145" s="108"/>
      <c r="H145" s="65">
        <f>I145+Q145</f>
        <v>0</v>
      </c>
      <c r="I145" s="65">
        <f>J145+K145+L145+M145+N145+O145+P145</f>
        <v>0</v>
      </c>
      <c r="J145" s="108"/>
      <c r="K145" s="108"/>
      <c r="L145" s="108"/>
      <c r="M145" s="108"/>
      <c r="N145" s="108"/>
      <c r="O145" s="108"/>
      <c r="P145" s="109"/>
      <c r="Q145" s="161"/>
      <c r="R145" s="157">
        <f t="shared" si="64"/>
        <v>0</v>
      </c>
      <c r="S145" s="66" t="e">
        <f>(J145+K145)/I145*100</f>
        <v>#DIV/0!</v>
      </c>
      <c r="T145" s="79" t="str">
        <f>IF(C145-F145-H145=0,"Hợp lý","Kiểm tra")</f>
        <v>Hợp lý</v>
      </c>
      <c r="U145" s="85">
        <f>C145-F145-H145</f>
        <v>0</v>
      </c>
      <c r="V145" s="179"/>
    </row>
    <row r="146" spans="1:22" s="51" customFormat="1" ht="31.5" customHeight="1" hidden="1">
      <c r="A146" s="63" t="s">
        <v>271</v>
      </c>
      <c r="B146" s="73"/>
      <c r="C146" s="65">
        <f t="shared" si="65"/>
        <v>0</v>
      </c>
      <c r="D146" s="108"/>
      <c r="E146" s="108"/>
      <c r="F146" s="108"/>
      <c r="G146" s="108"/>
      <c r="H146" s="65">
        <f>I146+Q146</f>
        <v>0</v>
      </c>
      <c r="I146" s="65">
        <f>J146+K146+L146+M146+N146+O146+P146</f>
        <v>0</v>
      </c>
      <c r="J146" s="108"/>
      <c r="K146" s="108"/>
      <c r="L146" s="108"/>
      <c r="M146" s="108"/>
      <c r="N146" s="108"/>
      <c r="O146" s="108"/>
      <c r="P146" s="109"/>
      <c r="Q146" s="161"/>
      <c r="R146" s="157">
        <f t="shared" si="64"/>
        <v>0</v>
      </c>
      <c r="S146" s="66" t="e">
        <f>(J146+K146)/I146*100</f>
        <v>#DIV/0!</v>
      </c>
      <c r="T146" s="79" t="str">
        <f>IF(C146-F146-H146=0,"Hợp lý","Kiểm tra")</f>
        <v>Hợp lý</v>
      </c>
      <c r="U146" s="85">
        <f>C146-F146-H146</f>
        <v>0</v>
      </c>
      <c r="V146" s="179"/>
    </row>
    <row r="147" spans="1:22" s="51" customFormat="1" ht="31.5" customHeight="1" hidden="1">
      <c r="A147" s="63" t="s">
        <v>150</v>
      </c>
      <c r="B147" s="73"/>
      <c r="C147" s="65">
        <f t="shared" si="65"/>
        <v>0</v>
      </c>
      <c r="D147" s="101"/>
      <c r="E147" s="101"/>
      <c r="F147" s="101"/>
      <c r="G147" s="101"/>
      <c r="H147" s="65">
        <f t="shared" si="66"/>
        <v>0</v>
      </c>
      <c r="I147" s="65">
        <f t="shared" si="67"/>
        <v>0</v>
      </c>
      <c r="J147" s="101"/>
      <c r="K147" s="101"/>
      <c r="L147" s="101"/>
      <c r="M147" s="101"/>
      <c r="N147" s="101"/>
      <c r="O147" s="101"/>
      <c r="P147" s="102"/>
      <c r="Q147" s="162"/>
      <c r="R147" s="157">
        <f>C147-F147-G147-J147-K147</f>
        <v>0</v>
      </c>
      <c r="S147" s="66" t="e">
        <f t="shared" si="45"/>
        <v>#DIV/0!</v>
      </c>
      <c r="T147" s="79" t="str">
        <f t="shared" si="46"/>
        <v>Hợp lý</v>
      </c>
      <c r="U147" s="85">
        <f t="shared" si="47"/>
        <v>0</v>
      </c>
      <c r="V147" s="179"/>
    </row>
    <row r="148" spans="1:22" s="53" customFormat="1" ht="22.5" customHeight="1">
      <c r="A148" s="68" t="s">
        <v>221</v>
      </c>
      <c r="B148" s="107" t="s">
        <v>222</v>
      </c>
      <c r="C148" s="71">
        <f>C149+C150+C151+C152</f>
        <v>544</v>
      </c>
      <c r="D148" s="71">
        <f aca="true" t="shared" si="68" ref="D148:Q148">D149+D150+D151+D152</f>
        <v>330</v>
      </c>
      <c r="E148" s="71">
        <f t="shared" si="68"/>
        <v>214</v>
      </c>
      <c r="F148" s="71">
        <f t="shared" si="68"/>
        <v>0</v>
      </c>
      <c r="G148" s="71">
        <f t="shared" si="68"/>
        <v>0</v>
      </c>
      <c r="H148" s="71">
        <f t="shared" si="68"/>
        <v>544</v>
      </c>
      <c r="I148" s="71">
        <f t="shared" si="68"/>
        <v>347</v>
      </c>
      <c r="J148" s="71">
        <f t="shared" si="68"/>
        <v>148</v>
      </c>
      <c r="K148" s="71">
        <f t="shared" si="68"/>
        <v>1</v>
      </c>
      <c r="L148" s="71">
        <f t="shared" si="68"/>
        <v>194</v>
      </c>
      <c r="M148" s="71">
        <f t="shared" si="68"/>
        <v>4</v>
      </c>
      <c r="N148" s="71">
        <f t="shared" si="68"/>
        <v>0</v>
      </c>
      <c r="O148" s="71">
        <f t="shared" si="68"/>
        <v>0</v>
      </c>
      <c r="P148" s="71">
        <f t="shared" si="68"/>
        <v>0</v>
      </c>
      <c r="Q148" s="71">
        <f t="shared" si="68"/>
        <v>197</v>
      </c>
      <c r="R148" s="159">
        <f>C148-F148-J148-K148</f>
        <v>395</v>
      </c>
      <c r="S148" s="72">
        <f t="shared" si="45"/>
        <v>42.93948126801153</v>
      </c>
      <c r="T148" s="79" t="str">
        <f t="shared" si="46"/>
        <v>Hợp lý</v>
      </c>
      <c r="U148" s="85">
        <f t="shared" si="47"/>
        <v>0</v>
      </c>
      <c r="V148" s="178">
        <f>SUM(V149:V151)</f>
        <v>127</v>
      </c>
    </row>
    <row r="149" spans="1:22" s="51" customFormat="1" ht="30.75" customHeight="1">
      <c r="A149" s="63" t="s">
        <v>223</v>
      </c>
      <c r="B149" s="73" t="s">
        <v>254</v>
      </c>
      <c r="C149" s="65">
        <f>D149+E149</f>
        <v>288</v>
      </c>
      <c r="D149" s="108">
        <v>175</v>
      </c>
      <c r="E149" s="108">
        <v>113</v>
      </c>
      <c r="F149" s="108">
        <v>0</v>
      </c>
      <c r="G149" s="108">
        <v>0</v>
      </c>
      <c r="H149" s="65">
        <f>I149+Q149</f>
        <v>288</v>
      </c>
      <c r="I149" s="65">
        <f>J149+K149+L149+M149+N149+O149+P149</f>
        <v>183</v>
      </c>
      <c r="J149" s="108">
        <v>86</v>
      </c>
      <c r="K149" s="108">
        <v>1</v>
      </c>
      <c r="L149" s="108">
        <v>94</v>
      </c>
      <c r="M149" s="108">
        <v>2</v>
      </c>
      <c r="N149" s="108">
        <v>0</v>
      </c>
      <c r="O149" s="108">
        <v>0</v>
      </c>
      <c r="P149" s="109">
        <v>0</v>
      </c>
      <c r="Q149" s="161">
        <v>105</v>
      </c>
      <c r="R149" s="157">
        <f>C149-F149-J149-K149</f>
        <v>201</v>
      </c>
      <c r="S149" s="66">
        <f t="shared" si="45"/>
        <v>47.540983606557376</v>
      </c>
      <c r="T149" s="79" t="str">
        <f t="shared" si="46"/>
        <v>Hợp lý</v>
      </c>
      <c r="U149" s="85">
        <f t="shared" si="47"/>
        <v>0</v>
      </c>
      <c r="V149" s="179">
        <v>55</v>
      </c>
    </row>
    <row r="150" spans="1:22" s="51" customFormat="1" ht="22.5" customHeight="1">
      <c r="A150" s="63" t="s">
        <v>225</v>
      </c>
      <c r="B150" s="73" t="s">
        <v>224</v>
      </c>
      <c r="C150" s="65">
        <f>D150+E150</f>
        <v>0</v>
      </c>
      <c r="D150" s="108">
        <v>0</v>
      </c>
      <c r="E150" s="108">
        <v>0</v>
      </c>
      <c r="F150" s="108">
        <v>0</v>
      </c>
      <c r="G150" s="108">
        <v>0</v>
      </c>
      <c r="H150" s="65">
        <f>I150+Q150</f>
        <v>0</v>
      </c>
      <c r="I150" s="65">
        <f>J150+K150+L150+M150+N150+O150+P150</f>
        <v>0</v>
      </c>
      <c r="J150" s="108">
        <v>0</v>
      </c>
      <c r="K150" s="108">
        <v>0</v>
      </c>
      <c r="L150" s="108">
        <v>0</v>
      </c>
      <c r="M150" s="108">
        <v>0</v>
      </c>
      <c r="N150" s="108">
        <v>0</v>
      </c>
      <c r="O150" s="108">
        <v>0</v>
      </c>
      <c r="P150" s="109">
        <v>0</v>
      </c>
      <c r="Q150" s="161">
        <v>0</v>
      </c>
      <c r="R150" s="157">
        <f>C150-F150-J150-K150</f>
        <v>0</v>
      </c>
      <c r="S150" s="66" t="e">
        <f t="shared" si="45"/>
        <v>#DIV/0!</v>
      </c>
      <c r="T150" s="79" t="str">
        <f t="shared" si="46"/>
        <v>Hợp lý</v>
      </c>
      <c r="U150" s="85">
        <f t="shared" si="47"/>
        <v>0</v>
      </c>
      <c r="V150" s="179"/>
    </row>
    <row r="151" spans="1:22" s="51" customFormat="1" ht="22.5" customHeight="1">
      <c r="A151" s="63" t="s">
        <v>226</v>
      </c>
      <c r="B151" s="73" t="s">
        <v>190</v>
      </c>
      <c r="C151" s="65">
        <f>D151+E151</f>
        <v>256</v>
      </c>
      <c r="D151" s="108">
        <v>155</v>
      </c>
      <c r="E151" s="108">
        <v>101</v>
      </c>
      <c r="F151" s="108">
        <v>0</v>
      </c>
      <c r="G151" s="108">
        <v>0</v>
      </c>
      <c r="H151" s="65">
        <f>I151+Q151</f>
        <v>256</v>
      </c>
      <c r="I151" s="65">
        <f>J151+K151+L151+M151+N151+O151+P151</f>
        <v>164</v>
      </c>
      <c r="J151" s="108">
        <v>62</v>
      </c>
      <c r="K151" s="108">
        <v>0</v>
      </c>
      <c r="L151" s="108">
        <v>100</v>
      </c>
      <c r="M151" s="108">
        <v>2</v>
      </c>
      <c r="N151" s="108">
        <v>0</v>
      </c>
      <c r="O151" s="108">
        <v>0</v>
      </c>
      <c r="P151" s="109">
        <v>0</v>
      </c>
      <c r="Q151" s="161">
        <v>92</v>
      </c>
      <c r="R151" s="157">
        <f>C151-F151-J151-K151</f>
        <v>194</v>
      </c>
      <c r="S151" s="66">
        <f t="shared" si="45"/>
        <v>37.80487804878049</v>
      </c>
      <c r="T151" s="79" t="str">
        <f t="shared" si="46"/>
        <v>Hợp lý</v>
      </c>
      <c r="U151" s="85">
        <f t="shared" si="47"/>
        <v>0</v>
      </c>
      <c r="V151" s="179">
        <v>72</v>
      </c>
    </row>
    <row r="152" spans="1:21" s="51" customFormat="1" ht="21.75" customHeight="1" hidden="1">
      <c r="A152" s="63" t="s">
        <v>140</v>
      </c>
      <c r="B152" s="73"/>
      <c r="C152" s="65">
        <f>D152+E152</f>
        <v>0</v>
      </c>
      <c r="D152" s="101"/>
      <c r="E152" s="101"/>
      <c r="F152" s="101"/>
      <c r="G152" s="101"/>
      <c r="H152" s="65">
        <f>I152+Q152</f>
        <v>0</v>
      </c>
      <c r="I152" s="65">
        <f>J152+K152+L152+M152+N152+O152+P152</f>
        <v>0</v>
      </c>
      <c r="J152" s="101"/>
      <c r="K152" s="101"/>
      <c r="L152" s="101"/>
      <c r="M152" s="101"/>
      <c r="N152" s="101"/>
      <c r="O152" s="101"/>
      <c r="P152" s="102"/>
      <c r="Q152" s="103"/>
      <c r="R152" s="50">
        <f>C152-F152-G152-J152-K152</f>
        <v>0</v>
      </c>
      <c r="S152" s="66" t="e">
        <f t="shared" si="45"/>
        <v>#DIV/0!</v>
      </c>
      <c r="T152" s="79" t="str">
        <f t="shared" si="46"/>
        <v>Hợp lý</v>
      </c>
      <c r="U152" s="85">
        <f t="shared" si="47"/>
        <v>0</v>
      </c>
    </row>
    <row r="153" spans="1:21" s="49" customFormat="1" ht="31.5" customHeight="1">
      <c r="A153" s="224"/>
      <c r="B153" s="225"/>
      <c r="C153" s="225"/>
      <c r="D153" s="225"/>
      <c r="E153" s="225"/>
      <c r="F153" s="48"/>
      <c r="G153" s="48"/>
      <c r="H153" s="48"/>
      <c r="I153" s="48"/>
      <c r="J153" s="48"/>
      <c r="K153" s="48"/>
      <c r="L153" s="48"/>
      <c r="M153" s="48"/>
      <c r="N153" s="245" t="str">
        <f>'Khai báo'!C7</f>
        <v>Long An, ngày 01 tháng 03 năm 2019</v>
      </c>
      <c r="O153" s="245"/>
      <c r="P153" s="245"/>
      <c r="Q153" s="245"/>
      <c r="R153" s="245"/>
      <c r="S153" s="245"/>
      <c r="T153" s="80"/>
      <c r="U153" s="81"/>
    </row>
    <row r="154" spans="1:21" s="47" customFormat="1" ht="19.5" customHeight="1">
      <c r="A154" s="30"/>
      <c r="B154" s="239" t="s">
        <v>3</v>
      </c>
      <c r="C154" s="239"/>
      <c r="D154" s="239"/>
      <c r="E154" s="239"/>
      <c r="F154" s="46"/>
      <c r="G154" s="46"/>
      <c r="H154" s="46"/>
      <c r="I154" s="46"/>
      <c r="J154" s="46"/>
      <c r="K154" s="46"/>
      <c r="L154" s="46"/>
      <c r="M154" s="46"/>
      <c r="N154" s="219" t="str">
        <f>'Khai báo'!C8</f>
        <v>CỤC TRƯỞNG</v>
      </c>
      <c r="O154" s="219"/>
      <c r="P154" s="219"/>
      <c r="Q154" s="219"/>
      <c r="R154" s="219"/>
      <c r="S154" s="219"/>
      <c r="T154" s="82"/>
      <c r="U154" s="83"/>
    </row>
    <row r="155" spans="1:21" s="42" customFormat="1" ht="15.75">
      <c r="A155" s="69"/>
      <c r="B155" s="217"/>
      <c r="C155" s="217"/>
      <c r="D155" s="217"/>
      <c r="E155" s="217"/>
      <c r="F155" s="43"/>
      <c r="G155" s="43"/>
      <c r="H155" s="43"/>
      <c r="I155" s="43"/>
      <c r="J155" s="43"/>
      <c r="K155" s="43"/>
      <c r="L155" s="43"/>
      <c r="M155" s="43"/>
      <c r="N155" s="237"/>
      <c r="O155" s="237"/>
      <c r="P155" s="237"/>
      <c r="Q155" s="237"/>
      <c r="R155" s="237"/>
      <c r="S155" s="237"/>
      <c r="T155" s="84"/>
      <c r="U155" s="84"/>
    </row>
    <row r="156" spans="4:17" ht="15.75">
      <c r="D156" s="41"/>
      <c r="E156" s="41"/>
      <c r="F156" s="41"/>
      <c r="G156" s="41"/>
      <c r="H156" s="41"/>
      <c r="I156" s="41"/>
      <c r="J156" s="41"/>
      <c r="K156" s="41"/>
      <c r="L156" s="41"/>
      <c r="M156" s="41"/>
      <c r="N156" s="41"/>
      <c r="O156" s="41"/>
      <c r="P156" s="41"/>
      <c r="Q156" s="41"/>
    </row>
    <row r="157" spans="4:17" ht="15.75">
      <c r="D157" s="41"/>
      <c r="E157" s="41"/>
      <c r="F157" s="41"/>
      <c r="G157" s="41"/>
      <c r="H157" s="41"/>
      <c r="I157" s="41"/>
      <c r="J157" s="41"/>
      <c r="K157" s="41"/>
      <c r="L157" s="41"/>
      <c r="M157" s="41"/>
      <c r="N157" s="41"/>
      <c r="O157" s="41"/>
      <c r="P157" s="41"/>
      <c r="Q157" s="41"/>
    </row>
    <row r="158" ht="25.5" customHeight="1"/>
    <row r="159" spans="2:19" ht="16.5">
      <c r="B159" s="212" t="s">
        <v>263</v>
      </c>
      <c r="C159" s="212"/>
      <c r="D159" s="212"/>
      <c r="E159" s="212"/>
      <c r="N159" s="218" t="s">
        <v>125</v>
      </c>
      <c r="O159" s="218"/>
      <c r="P159" s="218"/>
      <c r="Q159" s="218"/>
      <c r="R159" s="218"/>
      <c r="S159" s="218"/>
    </row>
    <row r="164" spans="1:16" ht="15.75">
      <c r="A164" s="32"/>
      <c r="B164" s="59"/>
      <c r="C164" s="59"/>
      <c r="D164" s="59"/>
      <c r="E164" s="59"/>
      <c r="F164" s="59"/>
      <c r="G164" s="59"/>
      <c r="H164" s="59"/>
      <c r="I164" s="59"/>
      <c r="J164" s="59"/>
      <c r="K164" s="59"/>
      <c r="L164" s="59"/>
      <c r="M164" s="59"/>
      <c r="N164" s="59"/>
      <c r="O164" s="59"/>
      <c r="P164" s="59"/>
    </row>
    <row r="165" ht="231" customHeight="1"/>
    <row r="166" spans="1:17" ht="15.75">
      <c r="A166" s="28" t="s">
        <v>23</v>
      </c>
      <c r="D166" s="41"/>
      <c r="E166" s="41"/>
      <c r="F166" s="41"/>
      <c r="G166" s="41"/>
      <c r="H166" s="41"/>
      <c r="I166" s="41"/>
      <c r="J166" s="41"/>
      <c r="K166" s="41"/>
      <c r="L166" s="41"/>
      <c r="M166" s="41"/>
      <c r="N166" s="41"/>
      <c r="O166" s="41"/>
      <c r="P166" s="41"/>
      <c r="Q166" s="41"/>
    </row>
    <row r="167" spans="2:17" ht="15.75">
      <c r="B167" s="216" t="s">
        <v>33</v>
      </c>
      <c r="C167" s="216"/>
      <c r="D167" s="216"/>
      <c r="E167" s="216"/>
      <c r="F167" s="216"/>
      <c r="G167" s="216"/>
      <c r="H167" s="216"/>
      <c r="I167" s="216"/>
      <c r="J167" s="216"/>
      <c r="K167" s="216"/>
      <c r="L167" s="216"/>
      <c r="M167" s="216"/>
      <c r="N167" s="216"/>
      <c r="O167" s="216"/>
      <c r="P167" s="41"/>
      <c r="Q167" s="41"/>
    </row>
    <row r="168" spans="2:17" ht="15.75">
      <c r="B168" s="216" t="s">
        <v>37</v>
      </c>
      <c r="C168" s="216"/>
      <c r="D168" s="216"/>
      <c r="E168" s="216"/>
      <c r="F168" s="216"/>
      <c r="G168" s="216"/>
      <c r="H168" s="216"/>
      <c r="I168" s="216"/>
      <c r="J168" s="216"/>
      <c r="K168" s="216"/>
      <c r="L168" s="216"/>
      <c r="M168" s="216"/>
      <c r="N168" s="216"/>
      <c r="O168" s="216"/>
      <c r="P168" s="41"/>
      <c r="Q168" s="41"/>
    </row>
    <row r="169" spans="2:17" ht="15.75">
      <c r="B169" s="216" t="s">
        <v>34</v>
      </c>
      <c r="C169" s="216"/>
      <c r="D169" s="216"/>
      <c r="E169" s="216"/>
      <c r="F169" s="216"/>
      <c r="G169" s="216"/>
      <c r="H169" s="216"/>
      <c r="I169" s="216"/>
      <c r="J169" s="216"/>
      <c r="K169" s="216"/>
      <c r="L169" s="216"/>
      <c r="M169" s="216"/>
      <c r="N169" s="216"/>
      <c r="O169" s="216"/>
      <c r="P169" s="41"/>
      <c r="Q169" s="41"/>
    </row>
    <row r="170" spans="1:16" ht="15.75" customHeight="1">
      <c r="A170" s="32"/>
      <c r="B170" s="213" t="s">
        <v>35</v>
      </c>
      <c r="C170" s="213"/>
      <c r="D170" s="213"/>
      <c r="E170" s="213"/>
      <c r="F170" s="213"/>
      <c r="G170" s="213"/>
      <c r="H170" s="213"/>
      <c r="I170" s="213"/>
      <c r="J170" s="213"/>
      <c r="K170" s="213"/>
      <c r="L170" s="213"/>
      <c r="M170" s="213"/>
      <c r="N170" s="213"/>
      <c r="O170" s="213"/>
      <c r="P170" s="59"/>
    </row>
    <row r="171" spans="1:16" ht="15.75" customHeight="1">
      <c r="A171" s="32"/>
      <c r="B171" s="59"/>
      <c r="C171" s="59"/>
      <c r="D171" s="59"/>
      <c r="E171" s="59"/>
      <c r="F171" s="59"/>
      <c r="G171" s="59"/>
      <c r="H171" s="59"/>
      <c r="I171" s="59"/>
      <c r="J171" s="59"/>
      <c r="K171" s="59"/>
      <c r="L171" s="59"/>
      <c r="M171" s="59"/>
      <c r="N171" s="59"/>
      <c r="O171" s="59"/>
      <c r="P171" s="59"/>
    </row>
  </sheetData>
  <sheetProtection/>
  <mergeCells count="46">
    <mergeCell ref="V6:V10"/>
    <mergeCell ref="A2:D2"/>
    <mergeCell ref="P2:S2"/>
    <mergeCell ref="P4:S4"/>
    <mergeCell ref="M9:M10"/>
    <mergeCell ref="E9:E10"/>
    <mergeCell ref="R6:R10"/>
    <mergeCell ref="A3:D3"/>
    <mergeCell ref="A6:B10"/>
    <mergeCell ref="I8:I10"/>
    <mergeCell ref="C7:C10"/>
    <mergeCell ref="N153:S153"/>
    <mergeCell ref="L9:L10"/>
    <mergeCell ref="S6:S10"/>
    <mergeCell ref="D9:D10"/>
    <mergeCell ref="C6:E6"/>
    <mergeCell ref="N155:S155"/>
    <mergeCell ref="N9:N10"/>
    <mergeCell ref="O9:O10"/>
    <mergeCell ref="Q7:Q10"/>
    <mergeCell ref="B154:E154"/>
    <mergeCell ref="P5:S5"/>
    <mergeCell ref="J9:J10"/>
    <mergeCell ref="P9:P10"/>
    <mergeCell ref="H7:H10"/>
    <mergeCell ref="J8:P8"/>
    <mergeCell ref="N154:S154"/>
    <mergeCell ref="K9:K10"/>
    <mergeCell ref="D7:E8"/>
    <mergeCell ref="A153:E153"/>
    <mergeCell ref="E1:O1"/>
    <mergeCell ref="E2:O2"/>
    <mergeCell ref="E3:O3"/>
    <mergeCell ref="F6:F10"/>
    <mergeCell ref="G6:G10"/>
    <mergeCell ref="H6:Q6"/>
    <mergeCell ref="A12:B12"/>
    <mergeCell ref="I7:P7"/>
    <mergeCell ref="B159:E159"/>
    <mergeCell ref="B170:O170"/>
    <mergeCell ref="A11:B11"/>
    <mergeCell ref="B169:O169"/>
    <mergeCell ref="B167:O167"/>
    <mergeCell ref="B168:O168"/>
    <mergeCell ref="B155:E155"/>
    <mergeCell ref="N159:S159"/>
  </mergeCells>
  <printOptions/>
  <pageMargins left="0.25" right="0" top="0.4" bottom="0.55" header="0.2" footer="0.275590551181102"/>
  <pageSetup horizontalDpi="600" verticalDpi="600" orientation="landscape" paperSize="9" scale="9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indexed="14"/>
  </sheetPr>
  <dimension ref="A1:AD161"/>
  <sheetViews>
    <sheetView tabSelected="1" zoomScale="75" zoomScaleNormal="75" zoomScalePageLayoutView="0" workbookViewId="0" topLeftCell="A1">
      <pane xSplit="2" ySplit="12" topLeftCell="I54" activePane="bottomRight" state="frozen"/>
      <selection pane="topLeft" activeCell="A1" sqref="A1"/>
      <selection pane="topRight" activeCell="C1" sqref="C1"/>
      <selection pane="bottomLeft" activeCell="A13" sqref="A13"/>
      <selection pane="bottomRight" activeCell="W55" sqref="W55:W59"/>
    </sheetView>
  </sheetViews>
  <sheetFormatPr defaultColWidth="9.00390625" defaultRowHeight="15.75"/>
  <cols>
    <col min="1" max="1" width="3.50390625" style="37" customWidth="1"/>
    <col min="2" max="2" width="16.875" style="37" customWidth="1"/>
    <col min="3" max="3" width="12.25390625" style="37" customWidth="1"/>
    <col min="4" max="4" width="11.875" style="37" customWidth="1"/>
    <col min="5" max="5" width="12.25390625" style="37" customWidth="1"/>
    <col min="6" max="6" width="9.50390625" style="37" customWidth="1"/>
    <col min="7" max="7" width="11.25390625" style="37" customWidth="1"/>
    <col min="8" max="8" width="12.50390625" style="37" customWidth="1"/>
    <col min="9" max="9" width="12.875" style="37" customWidth="1"/>
    <col min="10" max="10" width="11.50390625" style="37" customWidth="1"/>
    <col min="11" max="11" width="10.375" style="37" customWidth="1"/>
    <col min="12" max="12" width="6.375" style="37" customWidth="1"/>
    <col min="13" max="13" width="12.375" style="37" customWidth="1"/>
    <col min="14" max="14" width="9.25390625" style="37" customWidth="1"/>
    <col min="15" max="15" width="10.00390625" style="37" customWidth="1"/>
    <col min="16" max="16" width="6.00390625" style="37" customWidth="1"/>
    <col min="17" max="17" width="10.375" style="37" customWidth="1"/>
    <col min="18" max="18" width="12.00390625" style="37" customWidth="1"/>
    <col min="19" max="19" width="12.625" style="37" customWidth="1"/>
    <col min="20" max="20" width="9.625" style="62" customWidth="1"/>
    <col min="21" max="21" width="9.00390625" style="88" customWidth="1"/>
    <col min="22" max="22" width="9.375" style="88" customWidth="1"/>
    <col min="23" max="23" width="14.75390625" style="37" customWidth="1"/>
    <col min="24" max="16384" width="9.00390625" style="37" customWidth="1"/>
  </cols>
  <sheetData>
    <row r="1" spans="1:21" ht="20.25" customHeight="1">
      <c r="A1" s="41" t="s">
        <v>16</v>
      </c>
      <c r="B1" s="41"/>
      <c r="C1" s="41"/>
      <c r="E1" s="226" t="s">
        <v>104</v>
      </c>
      <c r="F1" s="226"/>
      <c r="G1" s="226"/>
      <c r="H1" s="226"/>
      <c r="I1" s="226"/>
      <c r="J1" s="226"/>
      <c r="K1" s="226"/>
      <c r="L1" s="226"/>
      <c r="M1" s="226"/>
      <c r="N1" s="226"/>
      <c r="O1" s="226"/>
      <c r="P1" s="226"/>
      <c r="Q1" s="33" t="s">
        <v>122</v>
      </c>
      <c r="R1" s="33"/>
      <c r="S1" s="33"/>
      <c r="T1" s="60"/>
      <c r="U1" s="87"/>
    </row>
    <row r="2" spans="1:21" ht="17.25" customHeight="1">
      <c r="A2" s="255" t="s">
        <v>106</v>
      </c>
      <c r="B2" s="255"/>
      <c r="C2" s="255"/>
      <c r="D2" s="255"/>
      <c r="E2" s="227" t="s">
        <v>21</v>
      </c>
      <c r="F2" s="227"/>
      <c r="G2" s="227"/>
      <c r="H2" s="227"/>
      <c r="I2" s="227"/>
      <c r="J2" s="227"/>
      <c r="K2" s="227"/>
      <c r="L2" s="227"/>
      <c r="M2" s="227"/>
      <c r="N2" s="227"/>
      <c r="O2" s="227"/>
      <c r="P2" s="227"/>
      <c r="Q2" s="256" t="str">
        <f>'Khai báo'!C4</f>
        <v>Cục THADS tỉnh Long An.</v>
      </c>
      <c r="R2" s="256"/>
      <c r="S2" s="256"/>
      <c r="T2" s="256"/>
      <c r="U2" s="89"/>
    </row>
    <row r="3" spans="1:21" ht="14.25" customHeight="1">
      <c r="A3" s="255" t="s">
        <v>107</v>
      </c>
      <c r="B3" s="255"/>
      <c r="C3" s="255"/>
      <c r="D3" s="255"/>
      <c r="E3" s="228" t="str">
        <f>'Khai báo'!C3</f>
        <v>05 Tháng / Năm 2019</v>
      </c>
      <c r="F3" s="228"/>
      <c r="G3" s="228"/>
      <c r="H3" s="228"/>
      <c r="I3" s="228"/>
      <c r="J3" s="228"/>
      <c r="K3" s="228"/>
      <c r="L3" s="228"/>
      <c r="M3" s="228"/>
      <c r="N3" s="228"/>
      <c r="O3" s="228"/>
      <c r="P3" s="228"/>
      <c r="Q3" s="33" t="s">
        <v>114</v>
      </c>
      <c r="R3" s="39"/>
      <c r="S3" s="33"/>
      <c r="T3" s="60"/>
      <c r="U3" s="90"/>
    </row>
    <row r="4" spans="1:21" ht="14.25" customHeight="1">
      <c r="A4" s="41" t="s">
        <v>91</v>
      </c>
      <c r="B4" s="41"/>
      <c r="C4" s="41"/>
      <c r="D4" s="41"/>
      <c r="E4" s="41"/>
      <c r="F4" s="41"/>
      <c r="G4" s="41"/>
      <c r="H4" s="41"/>
      <c r="I4" s="41"/>
      <c r="J4" s="41"/>
      <c r="K4" s="41"/>
      <c r="L4" s="41"/>
      <c r="M4" s="41"/>
      <c r="N4" s="41"/>
      <c r="O4" s="40"/>
      <c r="P4" s="40"/>
      <c r="Q4" s="256" t="str">
        <f>'Khai báo'!C5</f>
        <v>Tổng Cục Thi hành án dân sự.</v>
      </c>
      <c r="R4" s="256"/>
      <c r="S4" s="256"/>
      <c r="T4" s="256"/>
      <c r="U4" s="89"/>
    </row>
    <row r="5" spans="2:21" ht="15" customHeight="1">
      <c r="B5" s="38"/>
      <c r="C5" s="38"/>
      <c r="Q5" s="264" t="s">
        <v>89</v>
      </c>
      <c r="R5" s="264"/>
      <c r="S5" s="264"/>
      <c r="T5" s="264"/>
      <c r="U5" s="87"/>
    </row>
    <row r="6" spans="1:23" ht="22.5" customHeight="1">
      <c r="A6" s="257" t="s">
        <v>42</v>
      </c>
      <c r="B6" s="258"/>
      <c r="C6" s="250" t="s">
        <v>92</v>
      </c>
      <c r="D6" s="251"/>
      <c r="E6" s="252"/>
      <c r="F6" s="229" t="s">
        <v>68</v>
      </c>
      <c r="G6" s="231" t="s">
        <v>93</v>
      </c>
      <c r="H6" s="234" t="s">
        <v>69</v>
      </c>
      <c r="I6" s="235"/>
      <c r="J6" s="235"/>
      <c r="K6" s="235"/>
      <c r="L6" s="235"/>
      <c r="M6" s="235"/>
      <c r="N6" s="235"/>
      <c r="O6" s="235"/>
      <c r="P6" s="235"/>
      <c r="Q6" s="235"/>
      <c r="R6" s="236"/>
      <c r="S6" s="244" t="s">
        <v>94</v>
      </c>
      <c r="T6" s="267" t="s">
        <v>105</v>
      </c>
      <c r="W6" s="253" t="s">
        <v>284</v>
      </c>
    </row>
    <row r="7" spans="1:30" s="55" customFormat="1" ht="16.5" customHeight="1">
      <c r="A7" s="259"/>
      <c r="B7" s="260"/>
      <c r="C7" s="244" t="s">
        <v>25</v>
      </c>
      <c r="D7" s="209" t="s">
        <v>5</v>
      </c>
      <c r="E7" s="221"/>
      <c r="F7" s="230"/>
      <c r="G7" s="232"/>
      <c r="H7" s="231" t="s">
        <v>19</v>
      </c>
      <c r="I7" s="209" t="s">
        <v>70</v>
      </c>
      <c r="J7" s="210"/>
      <c r="K7" s="210"/>
      <c r="L7" s="210"/>
      <c r="M7" s="210"/>
      <c r="N7" s="210"/>
      <c r="O7" s="210"/>
      <c r="P7" s="210"/>
      <c r="Q7" s="211"/>
      <c r="R7" s="221" t="s">
        <v>96</v>
      </c>
      <c r="S7" s="232"/>
      <c r="T7" s="268"/>
      <c r="U7" s="90"/>
      <c r="V7" s="90"/>
      <c r="W7" s="254"/>
      <c r="X7" s="34"/>
      <c r="Y7" s="34"/>
      <c r="Z7" s="34"/>
      <c r="AA7" s="34"/>
      <c r="AB7" s="34"/>
      <c r="AC7" s="34"/>
      <c r="AD7" s="34"/>
    </row>
    <row r="8" spans="1:23" ht="15.75" customHeight="1">
      <c r="A8" s="259"/>
      <c r="B8" s="260"/>
      <c r="C8" s="232"/>
      <c r="D8" s="222"/>
      <c r="E8" s="223"/>
      <c r="F8" s="230"/>
      <c r="G8" s="232"/>
      <c r="H8" s="232"/>
      <c r="I8" s="231" t="s">
        <v>19</v>
      </c>
      <c r="J8" s="242" t="s">
        <v>5</v>
      </c>
      <c r="K8" s="243"/>
      <c r="L8" s="243"/>
      <c r="M8" s="243"/>
      <c r="N8" s="243"/>
      <c r="O8" s="243"/>
      <c r="P8" s="243"/>
      <c r="Q8" s="241"/>
      <c r="R8" s="238"/>
      <c r="S8" s="232"/>
      <c r="T8" s="268"/>
      <c r="W8" s="254"/>
    </row>
    <row r="9" spans="1:23" ht="15.75" customHeight="1">
      <c r="A9" s="259"/>
      <c r="B9" s="260"/>
      <c r="C9" s="232"/>
      <c r="D9" s="244" t="s">
        <v>97</v>
      </c>
      <c r="E9" s="244" t="s">
        <v>98</v>
      </c>
      <c r="F9" s="230"/>
      <c r="G9" s="232"/>
      <c r="H9" s="232"/>
      <c r="I9" s="232"/>
      <c r="J9" s="241" t="s">
        <v>99</v>
      </c>
      <c r="K9" s="220" t="s">
        <v>100</v>
      </c>
      <c r="L9" s="244" t="s">
        <v>90</v>
      </c>
      <c r="M9" s="246" t="s">
        <v>72</v>
      </c>
      <c r="N9" s="231" t="s">
        <v>101</v>
      </c>
      <c r="O9" s="231" t="s">
        <v>75</v>
      </c>
      <c r="P9" s="231" t="s">
        <v>102</v>
      </c>
      <c r="Q9" s="231" t="s">
        <v>103</v>
      </c>
      <c r="R9" s="238"/>
      <c r="S9" s="232"/>
      <c r="T9" s="268"/>
      <c r="W9" s="254"/>
    </row>
    <row r="10" spans="1:23" ht="39.75" customHeight="1">
      <c r="A10" s="261"/>
      <c r="B10" s="262"/>
      <c r="C10" s="233"/>
      <c r="D10" s="233"/>
      <c r="E10" s="233"/>
      <c r="F10" s="222"/>
      <c r="G10" s="233"/>
      <c r="H10" s="233"/>
      <c r="I10" s="233"/>
      <c r="J10" s="241"/>
      <c r="K10" s="220"/>
      <c r="L10" s="263"/>
      <c r="M10" s="246"/>
      <c r="N10" s="233"/>
      <c r="O10" s="233" t="s">
        <v>75</v>
      </c>
      <c r="P10" s="233" t="s">
        <v>102</v>
      </c>
      <c r="Q10" s="233" t="s">
        <v>103</v>
      </c>
      <c r="R10" s="223"/>
      <c r="S10" s="233"/>
      <c r="T10" s="269"/>
      <c r="V10" s="171">
        <f>I13/H13*100</f>
        <v>51.3494120472167</v>
      </c>
      <c r="W10" s="254"/>
    </row>
    <row r="11" spans="1:23" ht="11.25" customHeight="1">
      <c r="A11" s="214" t="s">
        <v>4</v>
      </c>
      <c r="B11" s="215"/>
      <c r="C11" s="56">
        <v>1</v>
      </c>
      <c r="D11" s="56">
        <v>2</v>
      </c>
      <c r="E11" s="56">
        <v>3</v>
      </c>
      <c r="F11" s="56">
        <v>4</v>
      </c>
      <c r="G11" s="56">
        <v>5</v>
      </c>
      <c r="H11" s="56">
        <v>6</v>
      </c>
      <c r="I11" s="56">
        <v>7</v>
      </c>
      <c r="J11" s="56">
        <v>8</v>
      </c>
      <c r="K11" s="56">
        <v>9</v>
      </c>
      <c r="L11" s="56">
        <v>10</v>
      </c>
      <c r="M11" s="56">
        <v>11</v>
      </c>
      <c r="N11" s="56">
        <v>12</v>
      </c>
      <c r="O11" s="56">
        <v>13</v>
      </c>
      <c r="P11" s="56">
        <v>14</v>
      </c>
      <c r="Q11" s="56">
        <v>15</v>
      </c>
      <c r="R11" s="56">
        <v>16</v>
      </c>
      <c r="S11" s="56">
        <v>17</v>
      </c>
      <c r="T11" s="56">
        <v>18</v>
      </c>
      <c r="W11" s="173"/>
    </row>
    <row r="12" spans="1:23" s="94" customFormat="1" ht="25.5" customHeight="1">
      <c r="A12" s="274" t="s">
        <v>17</v>
      </c>
      <c r="B12" s="275"/>
      <c r="C12" s="67">
        <f aca="true" t="shared" si="0" ref="C12:S12">C13+C31</f>
        <v>5466283271</v>
      </c>
      <c r="D12" s="67">
        <f t="shared" si="0"/>
        <v>4517762293</v>
      </c>
      <c r="E12" s="67">
        <f t="shared" si="0"/>
        <v>948520978</v>
      </c>
      <c r="F12" s="67">
        <f t="shared" si="0"/>
        <v>61428325</v>
      </c>
      <c r="G12" s="67">
        <f t="shared" si="0"/>
        <v>333795675</v>
      </c>
      <c r="H12" s="67">
        <f t="shared" si="0"/>
        <v>5404854946</v>
      </c>
      <c r="I12" s="67">
        <f t="shared" si="0"/>
        <v>2713737864</v>
      </c>
      <c r="J12" s="67">
        <f t="shared" si="0"/>
        <v>533641992</v>
      </c>
      <c r="K12" s="67">
        <f t="shared" si="0"/>
        <v>34224108</v>
      </c>
      <c r="L12" s="67">
        <f t="shared" si="0"/>
        <v>2886</v>
      </c>
      <c r="M12" s="67">
        <f t="shared" si="0"/>
        <v>2052092299</v>
      </c>
      <c r="N12" s="67">
        <f t="shared" si="0"/>
        <v>86377502</v>
      </c>
      <c r="O12" s="67">
        <f t="shared" si="0"/>
        <v>5965112</v>
      </c>
      <c r="P12" s="67">
        <f t="shared" si="0"/>
        <v>0</v>
      </c>
      <c r="Q12" s="67">
        <f t="shared" si="0"/>
        <v>1433965</v>
      </c>
      <c r="R12" s="67">
        <f t="shared" si="0"/>
        <v>2691117082</v>
      </c>
      <c r="S12" s="67">
        <f t="shared" si="0"/>
        <v>4836985960</v>
      </c>
      <c r="T12" s="91">
        <f>(J12+K12+L12)/I12*100</f>
        <v>20.925712594914067</v>
      </c>
      <c r="U12" s="92" t="str">
        <f>IF(C12-F12-H12=0,"Hợp lý","Kiểm tra")</f>
        <v>Hợp lý</v>
      </c>
      <c r="V12" s="93">
        <f>C12-F12-H12</f>
        <v>0</v>
      </c>
      <c r="W12" s="174">
        <f>W13+W31</f>
        <v>346485251</v>
      </c>
    </row>
    <row r="13" spans="1:23" s="94" customFormat="1" ht="30" customHeight="1">
      <c r="A13" s="67" t="s">
        <v>0</v>
      </c>
      <c r="B13" s="70" t="s">
        <v>62</v>
      </c>
      <c r="C13" s="67">
        <f aca="true" t="shared" si="1" ref="C13:S13">SUM(C14:C30)</f>
        <v>2961757759</v>
      </c>
      <c r="D13" s="67">
        <f t="shared" si="1"/>
        <v>2529173882</v>
      </c>
      <c r="E13" s="67">
        <f t="shared" si="1"/>
        <v>432583877</v>
      </c>
      <c r="F13" s="67">
        <f t="shared" si="1"/>
        <v>6918273</v>
      </c>
      <c r="G13" s="67">
        <f t="shared" si="1"/>
        <v>0</v>
      </c>
      <c r="H13" s="67">
        <f t="shared" si="1"/>
        <v>2954839486</v>
      </c>
      <c r="I13" s="67">
        <f t="shared" si="1"/>
        <v>1517292703</v>
      </c>
      <c r="J13" s="67">
        <f t="shared" si="1"/>
        <v>376196259</v>
      </c>
      <c r="K13" s="67">
        <f t="shared" si="1"/>
        <v>10963437</v>
      </c>
      <c r="L13" s="67">
        <f t="shared" si="1"/>
        <v>0</v>
      </c>
      <c r="M13" s="67">
        <f t="shared" si="1"/>
        <v>1080404510</v>
      </c>
      <c r="N13" s="67">
        <f t="shared" si="1"/>
        <v>43996430</v>
      </c>
      <c r="O13" s="67">
        <f t="shared" si="1"/>
        <v>5732067</v>
      </c>
      <c r="P13" s="67">
        <f t="shared" si="1"/>
        <v>0</v>
      </c>
      <c r="Q13" s="67">
        <f t="shared" si="1"/>
        <v>0</v>
      </c>
      <c r="R13" s="67">
        <f t="shared" si="1"/>
        <v>1437546783</v>
      </c>
      <c r="S13" s="67">
        <f t="shared" si="1"/>
        <v>2567679790</v>
      </c>
      <c r="T13" s="91">
        <f aca="true" t="shared" si="2" ref="T13:T102">(J13+K13+L13)/I13*100</f>
        <v>25.51648045459558</v>
      </c>
      <c r="U13" s="92" t="str">
        <f aca="true" t="shared" si="3" ref="U13:U102">IF(C13-F13-H13=0,"Hợp lý","Kiểm tra")</f>
        <v>Hợp lý</v>
      </c>
      <c r="V13" s="93">
        <f aca="true" t="shared" si="4" ref="V13:V102">C13-F13-H13</f>
        <v>0</v>
      </c>
      <c r="W13" s="174">
        <f>SUM(W14:W24)</f>
        <v>2551513</v>
      </c>
    </row>
    <row r="14" spans="1:23" s="54" customFormat="1" ht="30" customHeight="1">
      <c r="A14" s="86" t="s">
        <v>26</v>
      </c>
      <c r="B14" s="64" t="s">
        <v>124</v>
      </c>
      <c r="C14" s="86">
        <f>D14+E14</f>
        <v>44489531</v>
      </c>
      <c r="D14" s="149">
        <v>44464710</v>
      </c>
      <c r="E14" s="149">
        <v>24821</v>
      </c>
      <c r="F14" s="149">
        <v>0</v>
      </c>
      <c r="G14" s="149">
        <v>0</v>
      </c>
      <c r="H14" s="86">
        <f>I14+R14</f>
        <v>44489531</v>
      </c>
      <c r="I14" s="86">
        <f>J14+K14+L14+M14+N14+O14+P14+Q14</f>
        <v>25703503</v>
      </c>
      <c r="J14" s="112">
        <v>6600000</v>
      </c>
      <c r="K14" s="112">
        <v>8338312</v>
      </c>
      <c r="L14" s="112">
        <v>0</v>
      </c>
      <c r="M14" s="112">
        <v>10765191</v>
      </c>
      <c r="N14" s="112">
        <v>0</v>
      </c>
      <c r="O14" s="112">
        <v>0</v>
      </c>
      <c r="P14" s="112">
        <v>0</v>
      </c>
      <c r="Q14" s="113">
        <v>0</v>
      </c>
      <c r="R14" s="138">
        <v>18786028</v>
      </c>
      <c r="S14" s="139">
        <f aca="true" t="shared" si="5" ref="S14:S22">C14-F14-G14-J14-K14-L14</f>
        <v>29551219</v>
      </c>
      <c r="T14" s="95">
        <f t="shared" si="2"/>
        <v>58.117805965980594</v>
      </c>
      <c r="U14" s="92" t="str">
        <f t="shared" si="3"/>
        <v>Hợp lý</v>
      </c>
      <c r="V14" s="93">
        <f t="shared" si="4"/>
        <v>0</v>
      </c>
      <c r="W14" s="175">
        <v>2551513</v>
      </c>
    </row>
    <row r="15" spans="1:23" s="54" customFormat="1" ht="30" customHeight="1">
      <c r="A15" s="86" t="s">
        <v>27</v>
      </c>
      <c r="B15" s="64" t="s">
        <v>125</v>
      </c>
      <c r="C15" s="86">
        <f aca="true" t="shared" si="6" ref="C15:C30">D15+E15</f>
        <v>31461943</v>
      </c>
      <c r="D15" s="149">
        <v>31445293</v>
      </c>
      <c r="E15" s="149">
        <v>16650</v>
      </c>
      <c r="F15" s="149">
        <v>0</v>
      </c>
      <c r="G15" s="149">
        <v>0</v>
      </c>
      <c r="H15" s="86">
        <f aca="true" t="shared" si="7" ref="H15:H22">I15+R15</f>
        <v>31461943</v>
      </c>
      <c r="I15" s="86">
        <f aca="true" t="shared" si="8" ref="I15:I22">J15+K15+L15+M15+N15+O15+P15+Q15</f>
        <v>17522106</v>
      </c>
      <c r="J15" s="112">
        <v>680888</v>
      </c>
      <c r="K15" s="112">
        <v>0</v>
      </c>
      <c r="L15" s="112">
        <v>0</v>
      </c>
      <c r="M15" s="112">
        <v>16841218</v>
      </c>
      <c r="N15" s="112">
        <v>0</v>
      </c>
      <c r="O15" s="112">
        <v>0</v>
      </c>
      <c r="P15" s="112">
        <v>0</v>
      </c>
      <c r="Q15" s="113">
        <v>0</v>
      </c>
      <c r="R15" s="138">
        <v>13939837</v>
      </c>
      <c r="S15" s="139">
        <f t="shared" si="5"/>
        <v>30781055</v>
      </c>
      <c r="T15" s="95">
        <f t="shared" si="2"/>
        <v>3.8858799279036433</v>
      </c>
      <c r="U15" s="92" t="str">
        <f t="shared" si="3"/>
        <v>Hợp lý</v>
      </c>
      <c r="V15" s="93">
        <f t="shared" si="4"/>
        <v>0</v>
      </c>
      <c r="W15" s="175"/>
    </row>
    <row r="16" spans="1:23" s="54" customFormat="1" ht="30" customHeight="1">
      <c r="A16" s="86" t="s">
        <v>32</v>
      </c>
      <c r="B16" s="64" t="s">
        <v>126</v>
      </c>
      <c r="C16" s="86">
        <f t="shared" si="6"/>
        <v>37440949</v>
      </c>
      <c r="D16" s="149">
        <v>37440949</v>
      </c>
      <c r="E16" s="149">
        <v>0</v>
      </c>
      <c r="F16" s="149">
        <v>0</v>
      </c>
      <c r="G16" s="149">
        <v>0</v>
      </c>
      <c r="H16" s="86">
        <f t="shared" si="7"/>
        <v>37440949</v>
      </c>
      <c r="I16" s="86">
        <f t="shared" si="8"/>
        <v>37440949</v>
      </c>
      <c r="J16" s="112">
        <v>0</v>
      </c>
      <c r="K16" s="112">
        <v>0</v>
      </c>
      <c r="L16" s="112">
        <v>0</v>
      </c>
      <c r="M16" s="112">
        <v>37318213</v>
      </c>
      <c r="N16" s="112">
        <v>0</v>
      </c>
      <c r="O16" s="112">
        <v>122736</v>
      </c>
      <c r="P16" s="112">
        <v>0</v>
      </c>
      <c r="Q16" s="113">
        <v>0</v>
      </c>
      <c r="R16" s="138">
        <v>0</v>
      </c>
      <c r="S16" s="139">
        <f t="shared" si="5"/>
        <v>37440949</v>
      </c>
      <c r="T16" s="95">
        <f t="shared" si="2"/>
        <v>0</v>
      </c>
      <c r="U16" s="92" t="str">
        <f t="shared" si="3"/>
        <v>Hợp lý</v>
      </c>
      <c r="V16" s="93">
        <f t="shared" si="4"/>
        <v>0</v>
      </c>
      <c r="W16" s="175"/>
    </row>
    <row r="17" spans="1:23" s="54" customFormat="1" ht="30" customHeight="1">
      <c r="A17" s="86" t="s">
        <v>43</v>
      </c>
      <c r="B17" s="64" t="s">
        <v>232</v>
      </c>
      <c r="C17" s="86">
        <f t="shared" si="6"/>
        <v>1448283718</v>
      </c>
      <c r="D17" s="149">
        <v>1316874388</v>
      </c>
      <c r="E17" s="149">
        <v>131409330</v>
      </c>
      <c r="F17" s="149">
        <v>0</v>
      </c>
      <c r="G17" s="149">
        <v>0</v>
      </c>
      <c r="H17" s="86">
        <f t="shared" si="7"/>
        <v>1448283718</v>
      </c>
      <c r="I17" s="86">
        <f t="shared" si="8"/>
        <v>406243975</v>
      </c>
      <c r="J17" s="112">
        <v>121958341</v>
      </c>
      <c r="K17" s="112">
        <v>2625125</v>
      </c>
      <c r="L17" s="112">
        <v>0</v>
      </c>
      <c r="M17" s="112">
        <v>276051178</v>
      </c>
      <c r="N17" s="112">
        <v>0</v>
      </c>
      <c r="O17" s="112">
        <v>5609331</v>
      </c>
      <c r="P17" s="112">
        <v>0</v>
      </c>
      <c r="Q17" s="113">
        <v>0</v>
      </c>
      <c r="R17" s="138">
        <v>1042039743</v>
      </c>
      <c r="S17" s="139">
        <f t="shared" si="5"/>
        <v>1323700252</v>
      </c>
      <c r="T17" s="95">
        <f t="shared" si="2"/>
        <v>30.667154140562946</v>
      </c>
      <c r="U17" s="92" t="str">
        <f t="shared" si="3"/>
        <v>Hợp lý</v>
      </c>
      <c r="V17" s="93">
        <f t="shared" si="4"/>
        <v>0</v>
      </c>
      <c r="W17" s="175"/>
    </row>
    <row r="18" spans="1:23" s="54" customFormat="1" ht="30" customHeight="1">
      <c r="A18" s="86" t="s">
        <v>44</v>
      </c>
      <c r="B18" s="64" t="s">
        <v>148</v>
      </c>
      <c r="C18" s="86">
        <f t="shared" si="6"/>
        <v>122217655</v>
      </c>
      <c r="D18" s="149">
        <v>103509540</v>
      </c>
      <c r="E18" s="149">
        <v>18708115</v>
      </c>
      <c r="F18" s="149">
        <v>0</v>
      </c>
      <c r="G18" s="149">
        <v>0</v>
      </c>
      <c r="H18" s="86">
        <f t="shared" si="7"/>
        <v>122217655</v>
      </c>
      <c r="I18" s="86">
        <f t="shared" si="8"/>
        <v>80458515</v>
      </c>
      <c r="J18" s="112">
        <v>17099000</v>
      </c>
      <c r="K18" s="112">
        <v>0</v>
      </c>
      <c r="L18" s="112">
        <v>0</v>
      </c>
      <c r="M18" s="112">
        <v>63359515</v>
      </c>
      <c r="N18" s="112">
        <v>0</v>
      </c>
      <c r="O18" s="112">
        <v>0</v>
      </c>
      <c r="P18" s="112">
        <v>0</v>
      </c>
      <c r="Q18" s="113">
        <v>0</v>
      </c>
      <c r="R18" s="138">
        <v>41759140</v>
      </c>
      <c r="S18" s="139">
        <f t="shared" si="5"/>
        <v>105118655</v>
      </c>
      <c r="T18" s="95">
        <f t="shared" si="2"/>
        <v>21.25194580088882</v>
      </c>
      <c r="U18" s="92" t="str">
        <f t="shared" si="3"/>
        <v>Hợp lý</v>
      </c>
      <c r="V18" s="93">
        <f t="shared" si="4"/>
        <v>0</v>
      </c>
      <c r="W18" s="175"/>
    </row>
    <row r="19" spans="1:23" s="54" customFormat="1" ht="30" customHeight="1">
      <c r="A19" s="86" t="s">
        <v>45</v>
      </c>
      <c r="B19" s="64" t="s">
        <v>272</v>
      </c>
      <c r="C19" s="86">
        <f t="shared" si="6"/>
        <v>512395084</v>
      </c>
      <c r="D19" s="149">
        <v>428183885</v>
      </c>
      <c r="E19" s="149">
        <v>84211199</v>
      </c>
      <c r="F19" s="149">
        <v>0</v>
      </c>
      <c r="G19" s="149">
        <v>0</v>
      </c>
      <c r="H19" s="86">
        <f t="shared" si="7"/>
        <v>512395084</v>
      </c>
      <c r="I19" s="86">
        <f t="shared" si="8"/>
        <v>214213343</v>
      </c>
      <c r="J19" s="112">
        <v>53709092</v>
      </c>
      <c r="K19" s="112">
        <v>0</v>
      </c>
      <c r="L19" s="112">
        <v>0</v>
      </c>
      <c r="M19" s="112">
        <v>144254251</v>
      </c>
      <c r="N19" s="112">
        <v>16250000</v>
      </c>
      <c r="O19" s="112">
        <v>0</v>
      </c>
      <c r="P19" s="112">
        <v>0</v>
      </c>
      <c r="Q19" s="113">
        <v>0</v>
      </c>
      <c r="R19" s="138">
        <v>298181741</v>
      </c>
      <c r="S19" s="139">
        <f t="shared" si="5"/>
        <v>458685992</v>
      </c>
      <c r="T19" s="95">
        <f t="shared" si="2"/>
        <v>25.07271080681468</v>
      </c>
      <c r="U19" s="92" t="str">
        <f t="shared" si="3"/>
        <v>Hợp lý</v>
      </c>
      <c r="V19" s="93">
        <f t="shared" si="4"/>
        <v>0</v>
      </c>
      <c r="W19" s="175"/>
    </row>
    <row r="20" spans="1:23" s="54" customFormat="1" ht="30" customHeight="1">
      <c r="A20" s="86" t="s">
        <v>46</v>
      </c>
      <c r="B20" s="64" t="s">
        <v>127</v>
      </c>
      <c r="C20" s="86">
        <f t="shared" si="6"/>
        <v>98777</v>
      </c>
      <c r="D20" s="149">
        <v>0</v>
      </c>
      <c r="E20" s="149">
        <v>98777</v>
      </c>
      <c r="F20" s="149">
        <v>35851</v>
      </c>
      <c r="G20" s="149">
        <v>0</v>
      </c>
      <c r="H20" s="86">
        <f t="shared" si="7"/>
        <v>62926</v>
      </c>
      <c r="I20" s="86">
        <f t="shared" si="8"/>
        <v>62926</v>
      </c>
      <c r="J20" s="112">
        <v>62926</v>
      </c>
      <c r="K20" s="112">
        <v>0</v>
      </c>
      <c r="L20" s="112">
        <v>0</v>
      </c>
      <c r="M20" s="112">
        <v>0</v>
      </c>
      <c r="N20" s="112">
        <v>0</v>
      </c>
      <c r="O20" s="112">
        <v>0</v>
      </c>
      <c r="P20" s="112">
        <v>0</v>
      </c>
      <c r="Q20" s="113">
        <v>0</v>
      </c>
      <c r="R20" s="138">
        <v>0</v>
      </c>
      <c r="S20" s="139">
        <f t="shared" si="5"/>
        <v>0</v>
      </c>
      <c r="T20" s="95">
        <f t="shared" si="2"/>
        <v>100</v>
      </c>
      <c r="U20" s="92" t="str">
        <f t="shared" si="3"/>
        <v>Hợp lý</v>
      </c>
      <c r="V20" s="93">
        <f t="shared" si="4"/>
        <v>0</v>
      </c>
      <c r="W20" s="175"/>
    </row>
    <row r="21" spans="1:23" s="54" customFormat="1" ht="30" customHeight="1">
      <c r="A21" s="86" t="s">
        <v>47</v>
      </c>
      <c r="B21" s="64" t="s">
        <v>233</v>
      </c>
      <c r="C21" s="86">
        <f t="shared" si="6"/>
        <v>143516685</v>
      </c>
      <c r="D21" s="149">
        <v>136122937</v>
      </c>
      <c r="E21" s="149">
        <v>7393748</v>
      </c>
      <c r="F21" s="149">
        <v>0</v>
      </c>
      <c r="G21" s="149">
        <v>0</v>
      </c>
      <c r="H21" s="86">
        <f t="shared" si="7"/>
        <v>143516685</v>
      </c>
      <c r="I21" s="86">
        <f t="shared" si="8"/>
        <v>139089037</v>
      </c>
      <c r="J21" s="112">
        <v>85504837</v>
      </c>
      <c r="K21" s="112">
        <v>0</v>
      </c>
      <c r="L21" s="112">
        <v>0</v>
      </c>
      <c r="M21" s="112">
        <v>39665699</v>
      </c>
      <c r="N21" s="112">
        <v>13918501</v>
      </c>
      <c r="O21" s="112">
        <v>0</v>
      </c>
      <c r="P21" s="112">
        <v>0</v>
      </c>
      <c r="Q21" s="113">
        <v>0</v>
      </c>
      <c r="R21" s="138">
        <v>4427648</v>
      </c>
      <c r="S21" s="139">
        <f t="shared" si="5"/>
        <v>58011848</v>
      </c>
      <c r="T21" s="95">
        <f t="shared" si="2"/>
        <v>61.4748932369127</v>
      </c>
      <c r="U21" s="92" t="str">
        <f t="shared" si="3"/>
        <v>Hợp lý</v>
      </c>
      <c r="V21" s="93">
        <f t="shared" si="4"/>
        <v>0</v>
      </c>
      <c r="W21" s="175"/>
    </row>
    <row r="22" spans="1:23" s="54" customFormat="1" ht="30" customHeight="1">
      <c r="A22" s="63" t="s">
        <v>48</v>
      </c>
      <c r="B22" s="64" t="s">
        <v>245</v>
      </c>
      <c r="C22" s="86">
        <f t="shared" si="6"/>
        <v>273332912</v>
      </c>
      <c r="D22" s="149">
        <v>101315601</v>
      </c>
      <c r="E22" s="149">
        <v>172017311</v>
      </c>
      <c r="F22" s="149">
        <v>0</v>
      </c>
      <c r="G22" s="149">
        <v>0</v>
      </c>
      <c r="H22" s="86">
        <f t="shared" si="7"/>
        <v>273332912</v>
      </c>
      <c r="I22" s="86">
        <f t="shared" si="8"/>
        <v>266717896</v>
      </c>
      <c r="J22" s="112">
        <v>90245932</v>
      </c>
      <c r="K22" s="112">
        <v>0</v>
      </c>
      <c r="L22" s="112">
        <v>0</v>
      </c>
      <c r="M22" s="112">
        <v>176471964</v>
      </c>
      <c r="N22" s="112">
        <v>0</v>
      </c>
      <c r="O22" s="112">
        <v>0</v>
      </c>
      <c r="P22" s="112">
        <v>0</v>
      </c>
      <c r="Q22" s="113">
        <v>0</v>
      </c>
      <c r="R22" s="138">
        <v>6615016</v>
      </c>
      <c r="S22" s="139">
        <f t="shared" si="5"/>
        <v>183086980</v>
      </c>
      <c r="T22" s="95">
        <f t="shared" si="2"/>
        <v>33.83572431900107</v>
      </c>
      <c r="U22" s="92" t="str">
        <f t="shared" si="3"/>
        <v>Hợp lý</v>
      </c>
      <c r="V22" s="93">
        <f t="shared" si="4"/>
        <v>0</v>
      </c>
      <c r="W22" s="175"/>
    </row>
    <row r="23" spans="1:23" s="54" customFormat="1" ht="30" customHeight="1">
      <c r="A23" s="86" t="s">
        <v>63</v>
      </c>
      <c r="B23" s="64" t="s">
        <v>179</v>
      </c>
      <c r="C23" s="86">
        <f t="shared" si="6"/>
        <v>14764659</v>
      </c>
      <c r="D23" s="149">
        <v>3668948</v>
      </c>
      <c r="E23" s="149">
        <v>11095711</v>
      </c>
      <c r="F23" s="149">
        <v>6882422</v>
      </c>
      <c r="G23" s="149">
        <v>0</v>
      </c>
      <c r="H23" s="86">
        <f aca="true" t="shared" si="9" ref="H23:H30">I23+R23</f>
        <v>7882237</v>
      </c>
      <c r="I23" s="86">
        <f aca="true" t="shared" si="10" ref="I23:I30">J23+K23+L23+M23+N23+O23+P23+Q23</f>
        <v>5348005</v>
      </c>
      <c r="J23" s="112">
        <v>139487</v>
      </c>
      <c r="K23" s="112">
        <v>0</v>
      </c>
      <c r="L23" s="112">
        <v>0</v>
      </c>
      <c r="M23" s="112">
        <v>5208518</v>
      </c>
      <c r="N23" s="112">
        <v>0</v>
      </c>
      <c r="O23" s="112">
        <v>0</v>
      </c>
      <c r="P23" s="112">
        <v>0</v>
      </c>
      <c r="Q23" s="113">
        <v>0</v>
      </c>
      <c r="R23" s="138">
        <v>2534232</v>
      </c>
      <c r="S23" s="139">
        <f aca="true" t="shared" si="11" ref="S23:S30">C23-F23-G23-J23-K23-L23</f>
        <v>7742750</v>
      </c>
      <c r="T23" s="95">
        <f aca="true" t="shared" si="12" ref="T23:T30">(J23+K23+L23)/I23*100</f>
        <v>2.608206237653106</v>
      </c>
      <c r="U23" s="92" t="str">
        <f aca="true" t="shared" si="13" ref="U23:U30">IF(C23-F23-H23=0,"Hợp lý","Kiểm tra")</f>
        <v>Hợp lý</v>
      </c>
      <c r="V23" s="93">
        <f t="shared" si="4"/>
        <v>0</v>
      </c>
      <c r="W23" s="175"/>
    </row>
    <row r="24" spans="1:23" s="54" customFormat="1" ht="30" customHeight="1">
      <c r="A24" s="63" t="s">
        <v>64</v>
      </c>
      <c r="B24" s="170" t="s">
        <v>277</v>
      </c>
      <c r="C24" s="86">
        <f t="shared" si="6"/>
        <v>333755846</v>
      </c>
      <c r="D24" s="149">
        <v>326147631</v>
      </c>
      <c r="E24" s="149">
        <v>7608215</v>
      </c>
      <c r="F24" s="149">
        <v>0</v>
      </c>
      <c r="G24" s="149">
        <v>0</v>
      </c>
      <c r="H24" s="86">
        <f t="shared" si="9"/>
        <v>333755846</v>
      </c>
      <c r="I24" s="86">
        <f t="shared" si="10"/>
        <v>324492448</v>
      </c>
      <c r="J24" s="112">
        <v>195756</v>
      </c>
      <c r="K24" s="112">
        <v>0</v>
      </c>
      <c r="L24" s="112">
        <v>0</v>
      </c>
      <c r="M24" s="112">
        <v>310468763</v>
      </c>
      <c r="N24" s="112">
        <v>13827929</v>
      </c>
      <c r="O24" s="112">
        <v>0</v>
      </c>
      <c r="P24" s="112">
        <v>0</v>
      </c>
      <c r="Q24" s="113">
        <v>0</v>
      </c>
      <c r="R24" s="138">
        <v>9263398</v>
      </c>
      <c r="S24" s="139">
        <f t="shared" si="11"/>
        <v>333560090</v>
      </c>
      <c r="T24" s="95">
        <f t="shared" si="12"/>
        <v>0.06032682769862181</v>
      </c>
      <c r="U24" s="92" t="str">
        <f t="shared" si="13"/>
        <v>Hợp lý</v>
      </c>
      <c r="V24" s="93">
        <f t="shared" si="4"/>
        <v>0</v>
      </c>
      <c r="W24" s="175"/>
    </row>
    <row r="25" spans="1:23" s="54" customFormat="1" ht="30" customHeight="1" hidden="1">
      <c r="A25" s="86" t="s">
        <v>65</v>
      </c>
      <c r="B25" s="121"/>
      <c r="C25" s="86">
        <f t="shared" si="6"/>
        <v>0</v>
      </c>
      <c r="D25" s="149"/>
      <c r="E25" s="149"/>
      <c r="F25" s="149"/>
      <c r="G25" s="149"/>
      <c r="H25" s="86">
        <f t="shared" si="9"/>
        <v>0</v>
      </c>
      <c r="I25" s="86">
        <f t="shared" si="10"/>
        <v>0</v>
      </c>
      <c r="J25" s="112"/>
      <c r="K25" s="112"/>
      <c r="L25" s="112"/>
      <c r="M25" s="112"/>
      <c r="N25" s="112"/>
      <c r="O25" s="112"/>
      <c r="P25" s="112"/>
      <c r="Q25" s="113"/>
      <c r="R25" s="138"/>
      <c r="S25" s="139">
        <f t="shared" si="11"/>
        <v>0</v>
      </c>
      <c r="T25" s="95" t="e">
        <f t="shared" si="12"/>
        <v>#DIV/0!</v>
      </c>
      <c r="U25" s="92" t="str">
        <f t="shared" si="13"/>
        <v>Hợp lý</v>
      </c>
      <c r="V25" s="93">
        <f t="shared" si="4"/>
        <v>0</v>
      </c>
      <c r="W25" s="175"/>
    </row>
    <row r="26" spans="1:23" s="54" customFormat="1" ht="30" customHeight="1" hidden="1">
      <c r="A26" s="63" t="s">
        <v>66</v>
      </c>
      <c r="B26" s="58"/>
      <c r="C26" s="86">
        <f t="shared" si="6"/>
        <v>0</v>
      </c>
      <c r="D26" s="112"/>
      <c r="E26" s="112"/>
      <c r="F26" s="112"/>
      <c r="G26" s="112"/>
      <c r="H26" s="86">
        <f t="shared" si="9"/>
        <v>0</v>
      </c>
      <c r="I26" s="86">
        <f t="shared" si="10"/>
        <v>0</v>
      </c>
      <c r="J26" s="112"/>
      <c r="K26" s="112"/>
      <c r="L26" s="112"/>
      <c r="M26" s="112"/>
      <c r="N26" s="112"/>
      <c r="O26" s="112"/>
      <c r="P26" s="112"/>
      <c r="Q26" s="113"/>
      <c r="R26" s="138"/>
      <c r="S26" s="139">
        <f t="shared" si="11"/>
        <v>0</v>
      </c>
      <c r="T26" s="95" t="e">
        <f t="shared" si="12"/>
        <v>#DIV/0!</v>
      </c>
      <c r="U26" s="92" t="str">
        <f t="shared" si="13"/>
        <v>Hợp lý</v>
      </c>
      <c r="V26" s="93">
        <f t="shared" si="4"/>
        <v>0</v>
      </c>
      <c r="W26" s="175"/>
    </row>
    <row r="27" spans="1:23" s="54" customFormat="1" ht="30" customHeight="1" hidden="1">
      <c r="A27" s="86" t="s">
        <v>67</v>
      </c>
      <c r="B27" s="58"/>
      <c r="C27" s="86">
        <f t="shared" si="6"/>
        <v>0</v>
      </c>
      <c r="D27" s="112"/>
      <c r="E27" s="112"/>
      <c r="F27" s="112"/>
      <c r="G27" s="112"/>
      <c r="H27" s="86">
        <f t="shared" si="9"/>
        <v>0</v>
      </c>
      <c r="I27" s="86">
        <f t="shared" si="10"/>
        <v>0</v>
      </c>
      <c r="J27" s="112"/>
      <c r="K27" s="112"/>
      <c r="L27" s="112"/>
      <c r="M27" s="112"/>
      <c r="N27" s="112"/>
      <c r="O27" s="112"/>
      <c r="P27" s="112"/>
      <c r="Q27" s="113"/>
      <c r="R27" s="138"/>
      <c r="S27" s="139">
        <f t="shared" si="11"/>
        <v>0</v>
      </c>
      <c r="T27" s="95" t="e">
        <f t="shared" si="12"/>
        <v>#DIV/0!</v>
      </c>
      <c r="U27" s="92" t="str">
        <f t="shared" si="13"/>
        <v>Hợp lý</v>
      </c>
      <c r="V27" s="93">
        <f t="shared" si="4"/>
        <v>0</v>
      </c>
      <c r="W27" s="175"/>
    </row>
    <row r="28" spans="1:23" s="54" customFormat="1" ht="30" customHeight="1" hidden="1">
      <c r="A28" s="86"/>
      <c r="B28" s="58"/>
      <c r="C28" s="86">
        <f t="shared" si="6"/>
        <v>0</v>
      </c>
      <c r="D28" s="112"/>
      <c r="E28" s="112"/>
      <c r="F28" s="112"/>
      <c r="G28" s="112"/>
      <c r="H28" s="86">
        <f>I28+R28</f>
        <v>0</v>
      </c>
      <c r="I28" s="86">
        <f>J28+K28+L28+M28+N28+O28+P28+Q28</f>
        <v>0</v>
      </c>
      <c r="J28" s="112"/>
      <c r="K28" s="112"/>
      <c r="L28" s="112"/>
      <c r="M28" s="112"/>
      <c r="N28" s="112"/>
      <c r="O28" s="112"/>
      <c r="P28" s="112"/>
      <c r="Q28" s="113"/>
      <c r="R28" s="138"/>
      <c r="S28" s="139">
        <f>C28-F28-G28-J28-K28-L28</f>
        <v>0</v>
      </c>
      <c r="T28" s="95" t="e">
        <f>(J28+K28+L28)/I28*100</f>
        <v>#DIV/0!</v>
      </c>
      <c r="U28" s="92" t="str">
        <f>IF(C28-F28-H28=0,"Hợp lý","Kiểm tra")</f>
        <v>Hợp lý</v>
      </c>
      <c r="V28" s="93">
        <f t="shared" si="4"/>
        <v>0</v>
      </c>
      <c r="W28" s="175"/>
    </row>
    <row r="29" spans="1:23" s="54" customFormat="1" ht="30" customHeight="1" hidden="1">
      <c r="A29" s="86"/>
      <c r="B29" s="58"/>
      <c r="C29" s="86">
        <f t="shared" si="6"/>
        <v>0</v>
      </c>
      <c r="D29" s="112"/>
      <c r="E29" s="112"/>
      <c r="F29" s="112"/>
      <c r="G29" s="112"/>
      <c r="H29" s="86">
        <f>I29+R29</f>
        <v>0</v>
      </c>
      <c r="I29" s="86">
        <f>J29+K29+L29+M29+N29+O29+P29+Q29</f>
        <v>0</v>
      </c>
      <c r="J29" s="112"/>
      <c r="K29" s="112"/>
      <c r="L29" s="112"/>
      <c r="M29" s="112"/>
      <c r="N29" s="112"/>
      <c r="O29" s="112"/>
      <c r="P29" s="112"/>
      <c r="Q29" s="113"/>
      <c r="R29" s="138"/>
      <c r="S29" s="139">
        <f>C29-F29-G29-J29-K29-L29</f>
        <v>0</v>
      </c>
      <c r="T29" s="95" t="e">
        <f>(J29+K29+L29)/I29*100</f>
        <v>#DIV/0!</v>
      </c>
      <c r="U29" s="92" t="str">
        <f>IF(C29-F29-H29=0,"Hợp lý","Kiểm tra")</f>
        <v>Hợp lý</v>
      </c>
      <c r="V29" s="93">
        <f t="shared" si="4"/>
        <v>0</v>
      </c>
      <c r="W29" s="175"/>
    </row>
    <row r="30" spans="1:23" s="54" customFormat="1" ht="30" customHeight="1" hidden="1">
      <c r="A30" s="63" t="s">
        <v>11</v>
      </c>
      <c r="B30" s="64"/>
      <c r="C30" s="86">
        <f t="shared" si="6"/>
        <v>0</v>
      </c>
      <c r="D30" s="98"/>
      <c r="E30" s="98"/>
      <c r="F30" s="98"/>
      <c r="G30" s="98"/>
      <c r="H30" s="86">
        <f t="shared" si="9"/>
        <v>0</v>
      </c>
      <c r="I30" s="86">
        <f t="shared" si="10"/>
        <v>0</v>
      </c>
      <c r="J30" s="98"/>
      <c r="K30" s="98"/>
      <c r="L30" s="98"/>
      <c r="M30" s="98"/>
      <c r="N30" s="98"/>
      <c r="O30" s="98"/>
      <c r="P30" s="98"/>
      <c r="Q30" s="99"/>
      <c r="R30" s="140"/>
      <c r="S30" s="139">
        <f t="shared" si="11"/>
        <v>0</v>
      </c>
      <c r="T30" s="95" t="e">
        <f t="shared" si="12"/>
        <v>#DIV/0!</v>
      </c>
      <c r="U30" s="92" t="str">
        <f t="shared" si="13"/>
        <v>Hợp lý</v>
      </c>
      <c r="V30" s="93">
        <f t="shared" si="4"/>
        <v>0</v>
      </c>
      <c r="W30" s="175"/>
    </row>
    <row r="31" spans="1:23" s="94" customFormat="1" ht="30" customHeight="1">
      <c r="A31" s="67" t="s">
        <v>1</v>
      </c>
      <c r="B31" s="70" t="s">
        <v>10</v>
      </c>
      <c r="C31" s="67">
        <f aca="true" t="shared" si="14" ref="C31:R31">C32+C45+C54+C64+C71+C82+C89+C94+C101+C110+C116+C124+C131+C137+C147</f>
        <v>2504525512</v>
      </c>
      <c r="D31" s="67">
        <f t="shared" si="14"/>
        <v>1988588411</v>
      </c>
      <c r="E31" s="67">
        <f t="shared" si="14"/>
        <v>515937101</v>
      </c>
      <c r="F31" s="67">
        <f t="shared" si="14"/>
        <v>54510052</v>
      </c>
      <c r="G31" s="67">
        <f t="shared" si="14"/>
        <v>333795675</v>
      </c>
      <c r="H31" s="67">
        <f t="shared" si="14"/>
        <v>2450015460</v>
      </c>
      <c r="I31" s="67">
        <f t="shared" si="14"/>
        <v>1196445161</v>
      </c>
      <c r="J31" s="67">
        <f t="shared" si="14"/>
        <v>157445733</v>
      </c>
      <c r="K31" s="67">
        <f t="shared" si="14"/>
        <v>23260671</v>
      </c>
      <c r="L31" s="67">
        <f t="shared" si="14"/>
        <v>2886</v>
      </c>
      <c r="M31" s="67">
        <f t="shared" si="14"/>
        <v>971687789</v>
      </c>
      <c r="N31" s="67">
        <f t="shared" si="14"/>
        <v>42381072</v>
      </c>
      <c r="O31" s="67">
        <f t="shared" si="14"/>
        <v>233045</v>
      </c>
      <c r="P31" s="67">
        <f t="shared" si="14"/>
        <v>0</v>
      </c>
      <c r="Q31" s="67">
        <f t="shared" si="14"/>
        <v>1433965</v>
      </c>
      <c r="R31" s="67">
        <f t="shared" si="14"/>
        <v>1253570299</v>
      </c>
      <c r="S31" s="141">
        <f aca="true" t="shared" si="15" ref="S31:S38">C31-F31-J31-K31-L31</f>
        <v>2269306170</v>
      </c>
      <c r="T31" s="91">
        <f t="shared" si="2"/>
        <v>15.103850631061224</v>
      </c>
      <c r="U31" s="92" t="str">
        <f t="shared" si="3"/>
        <v>Hợp lý</v>
      </c>
      <c r="V31" s="93">
        <f t="shared" si="4"/>
        <v>0</v>
      </c>
      <c r="W31" s="174">
        <f>W32+W45+W54+W64+W71+W82+W89+W94+W101+W110+W116+W124+W131+W137+W147</f>
        <v>343933738</v>
      </c>
    </row>
    <row r="32" spans="1:23" s="94" customFormat="1" ht="30" customHeight="1">
      <c r="A32" s="67" t="s">
        <v>26</v>
      </c>
      <c r="B32" s="70" t="s">
        <v>131</v>
      </c>
      <c r="C32" s="67">
        <f>SUM(C33:C44)</f>
        <v>275462290</v>
      </c>
      <c r="D32" s="67">
        <f aca="true" t="shared" si="16" ref="D32:R32">SUM(D33:D44)</f>
        <v>212990588</v>
      </c>
      <c r="E32" s="67">
        <f t="shared" si="16"/>
        <v>62471702</v>
      </c>
      <c r="F32" s="67">
        <f t="shared" si="16"/>
        <v>15327165</v>
      </c>
      <c r="G32" s="67">
        <f t="shared" si="16"/>
        <v>211422691</v>
      </c>
      <c r="H32" s="67">
        <f t="shared" si="16"/>
        <v>260135125</v>
      </c>
      <c r="I32" s="67">
        <f t="shared" si="16"/>
        <v>110806339</v>
      </c>
      <c r="J32" s="67">
        <f t="shared" si="16"/>
        <v>22655503</v>
      </c>
      <c r="K32" s="67">
        <f t="shared" si="16"/>
        <v>4262701</v>
      </c>
      <c r="L32" s="67">
        <f t="shared" si="16"/>
        <v>0</v>
      </c>
      <c r="M32" s="67">
        <f t="shared" si="16"/>
        <v>83114041</v>
      </c>
      <c r="N32" s="67">
        <f t="shared" si="16"/>
        <v>765294</v>
      </c>
      <c r="O32" s="67">
        <f t="shared" si="16"/>
        <v>8800</v>
      </c>
      <c r="P32" s="67">
        <f t="shared" si="16"/>
        <v>0</v>
      </c>
      <c r="Q32" s="67">
        <f t="shared" si="16"/>
        <v>0</v>
      </c>
      <c r="R32" s="67">
        <f t="shared" si="16"/>
        <v>149328786</v>
      </c>
      <c r="S32" s="141">
        <f t="shared" si="15"/>
        <v>233216921</v>
      </c>
      <c r="T32" s="91">
        <f t="shared" si="2"/>
        <v>24.29301810973107</v>
      </c>
      <c r="U32" s="92" t="str">
        <f t="shared" si="3"/>
        <v>Hợp lý</v>
      </c>
      <c r="V32" s="93">
        <f t="shared" si="4"/>
        <v>0</v>
      </c>
      <c r="W32" s="174">
        <f>SUM(W33:W38)</f>
        <v>40921222</v>
      </c>
    </row>
    <row r="33" spans="1:23" s="54" customFormat="1" ht="30" customHeight="1">
      <c r="A33" s="86" t="s">
        <v>28</v>
      </c>
      <c r="B33" s="121" t="s">
        <v>152</v>
      </c>
      <c r="C33" s="86">
        <f>D33+E33</f>
        <v>666145</v>
      </c>
      <c r="D33" s="112">
        <v>0</v>
      </c>
      <c r="E33" s="112">
        <v>666145</v>
      </c>
      <c r="F33" s="112">
        <v>0</v>
      </c>
      <c r="G33" s="112">
        <v>0</v>
      </c>
      <c r="H33" s="86">
        <f>I33+R33</f>
        <v>666145</v>
      </c>
      <c r="I33" s="86">
        <f>J33+K33+L33+M33+N33+O33+P33+Q33</f>
        <v>666145</v>
      </c>
      <c r="J33" s="112">
        <v>666145</v>
      </c>
      <c r="K33" s="112">
        <v>0</v>
      </c>
      <c r="L33" s="112">
        <v>0</v>
      </c>
      <c r="M33" s="112">
        <v>0</v>
      </c>
      <c r="N33" s="112">
        <v>0</v>
      </c>
      <c r="O33" s="112">
        <v>0</v>
      </c>
      <c r="P33" s="112">
        <v>0</v>
      </c>
      <c r="Q33" s="113">
        <v>0</v>
      </c>
      <c r="R33" s="138">
        <v>0</v>
      </c>
      <c r="S33" s="139">
        <f t="shared" si="15"/>
        <v>0</v>
      </c>
      <c r="T33" s="95">
        <f t="shared" si="2"/>
        <v>100</v>
      </c>
      <c r="U33" s="92" t="str">
        <f t="shared" si="3"/>
        <v>Hợp lý</v>
      </c>
      <c r="V33" s="93">
        <f t="shared" si="4"/>
        <v>0</v>
      </c>
      <c r="W33" s="175">
        <v>0</v>
      </c>
    </row>
    <row r="34" spans="1:23" s="54" customFormat="1" ht="30" customHeight="1">
      <c r="A34" s="86" t="s">
        <v>29</v>
      </c>
      <c r="B34" s="121" t="s">
        <v>149</v>
      </c>
      <c r="C34" s="86">
        <f aca="true" t="shared" si="17" ref="C34:C44">D34+E34</f>
        <v>85003770</v>
      </c>
      <c r="D34" s="112">
        <v>68596867</v>
      </c>
      <c r="E34" s="112">
        <v>16406903</v>
      </c>
      <c r="F34" s="112">
        <v>386346</v>
      </c>
      <c r="G34" s="112">
        <v>0</v>
      </c>
      <c r="H34" s="86">
        <f aca="true" t="shared" si="18" ref="H34:H44">I34+R34</f>
        <v>84617424</v>
      </c>
      <c r="I34" s="86">
        <f aca="true" t="shared" si="19" ref="I34:I44">J34+K34+L34+M34+N34+O34+P34+Q34</f>
        <v>47800542</v>
      </c>
      <c r="J34" s="112">
        <v>14052241</v>
      </c>
      <c r="K34" s="112">
        <v>625049</v>
      </c>
      <c r="L34" s="112">
        <v>0</v>
      </c>
      <c r="M34" s="112">
        <v>32888202</v>
      </c>
      <c r="N34" s="112">
        <v>226250</v>
      </c>
      <c r="O34" s="112">
        <v>8800</v>
      </c>
      <c r="P34" s="112">
        <v>0</v>
      </c>
      <c r="Q34" s="113">
        <v>0</v>
      </c>
      <c r="R34" s="138">
        <v>36816882</v>
      </c>
      <c r="S34" s="139">
        <v>0</v>
      </c>
      <c r="T34" s="95">
        <f t="shared" si="2"/>
        <v>30.705279450597022</v>
      </c>
      <c r="U34" s="92" t="str">
        <f t="shared" si="3"/>
        <v>Hợp lý</v>
      </c>
      <c r="V34" s="93">
        <f t="shared" si="4"/>
        <v>0</v>
      </c>
      <c r="W34" s="175">
        <v>15400000</v>
      </c>
    </row>
    <row r="35" spans="1:23" s="54" customFormat="1" ht="30" customHeight="1">
      <c r="A35" s="86" t="s">
        <v>71</v>
      </c>
      <c r="B35" s="121" t="s">
        <v>130</v>
      </c>
      <c r="C35" s="86">
        <f t="shared" si="17"/>
        <v>80919887</v>
      </c>
      <c r="D35" s="112">
        <v>49588131</v>
      </c>
      <c r="E35" s="112">
        <v>31331756</v>
      </c>
      <c r="F35" s="112">
        <v>7239973</v>
      </c>
      <c r="G35" s="112">
        <v>7106579</v>
      </c>
      <c r="H35" s="86">
        <f t="shared" si="18"/>
        <v>73679914</v>
      </c>
      <c r="I35" s="86">
        <f t="shared" si="19"/>
        <v>20722903</v>
      </c>
      <c r="J35" s="112">
        <v>1992192</v>
      </c>
      <c r="K35" s="112">
        <v>187688</v>
      </c>
      <c r="L35" s="112">
        <v>0</v>
      </c>
      <c r="M35" s="112">
        <v>18543023</v>
      </c>
      <c r="N35" s="112">
        <v>0</v>
      </c>
      <c r="O35" s="112">
        <v>0</v>
      </c>
      <c r="P35" s="112">
        <v>0</v>
      </c>
      <c r="Q35" s="113">
        <v>0</v>
      </c>
      <c r="R35" s="138">
        <v>52957011</v>
      </c>
      <c r="S35" s="139">
        <f t="shared" si="15"/>
        <v>71500034</v>
      </c>
      <c r="T35" s="95">
        <f t="shared" si="2"/>
        <v>10.5191825681952</v>
      </c>
      <c r="U35" s="92" t="str">
        <f t="shared" si="3"/>
        <v>Hợp lý</v>
      </c>
      <c r="V35" s="93">
        <f t="shared" si="4"/>
        <v>0</v>
      </c>
      <c r="W35" s="175">
        <v>5505717</v>
      </c>
    </row>
    <row r="36" spans="1:23" s="54" customFormat="1" ht="30" customHeight="1">
      <c r="A36" s="86" t="s">
        <v>73</v>
      </c>
      <c r="B36" s="121" t="s">
        <v>264</v>
      </c>
      <c r="C36" s="86">
        <f t="shared" si="17"/>
        <v>43042652</v>
      </c>
      <c r="D36" s="112">
        <v>32669908</v>
      </c>
      <c r="E36" s="112">
        <v>10372744</v>
      </c>
      <c r="F36" s="112">
        <v>2605217</v>
      </c>
      <c r="G36" s="112">
        <v>0</v>
      </c>
      <c r="H36" s="86">
        <f t="shared" si="18"/>
        <v>40437435</v>
      </c>
      <c r="I36" s="86">
        <f t="shared" si="19"/>
        <v>14073178</v>
      </c>
      <c r="J36" s="112">
        <v>970943</v>
      </c>
      <c r="K36" s="112">
        <v>827044</v>
      </c>
      <c r="L36" s="112">
        <v>0</v>
      </c>
      <c r="M36" s="112">
        <v>12275191</v>
      </c>
      <c r="N36" s="112">
        <v>0</v>
      </c>
      <c r="O36" s="112">
        <v>0</v>
      </c>
      <c r="P36" s="112">
        <v>0</v>
      </c>
      <c r="Q36" s="113">
        <v>0</v>
      </c>
      <c r="R36" s="138">
        <v>26364257</v>
      </c>
      <c r="S36" s="139">
        <v>0</v>
      </c>
      <c r="T36" s="95">
        <f t="shared" si="2"/>
        <v>12.775984216216123</v>
      </c>
      <c r="U36" s="92" t="str">
        <f t="shared" si="3"/>
        <v>Hợp lý</v>
      </c>
      <c r="V36" s="93">
        <f t="shared" si="4"/>
        <v>0</v>
      </c>
      <c r="W36" s="175">
        <v>259871</v>
      </c>
    </row>
    <row r="37" spans="1:23" s="54" customFormat="1" ht="30" customHeight="1">
      <c r="A37" s="86" t="s">
        <v>74</v>
      </c>
      <c r="B37" s="121" t="s">
        <v>231</v>
      </c>
      <c r="C37" s="86">
        <f t="shared" si="17"/>
        <v>58538638</v>
      </c>
      <c r="D37" s="112">
        <v>54907484</v>
      </c>
      <c r="E37" s="112">
        <v>3631154</v>
      </c>
      <c r="F37" s="112">
        <v>65004</v>
      </c>
      <c r="G37" s="112">
        <v>78316112</v>
      </c>
      <c r="H37" s="86">
        <f t="shared" si="18"/>
        <v>58473634</v>
      </c>
      <c r="I37" s="86">
        <f t="shared" si="19"/>
        <v>25282998</v>
      </c>
      <c r="J37" s="112">
        <v>3607610</v>
      </c>
      <c r="K37" s="112">
        <v>1728719</v>
      </c>
      <c r="L37" s="112">
        <v>0</v>
      </c>
      <c r="M37" s="112">
        <v>19407625</v>
      </c>
      <c r="N37" s="112">
        <v>539044</v>
      </c>
      <c r="O37" s="112">
        <v>0</v>
      </c>
      <c r="P37" s="112">
        <v>0</v>
      </c>
      <c r="Q37" s="113">
        <v>0</v>
      </c>
      <c r="R37" s="138">
        <v>33190636</v>
      </c>
      <c r="S37" s="139">
        <f t="shared" si="15"/>
        <v>53137305</v>
      </c>
      <c r="T37" s="95">
        <f t="shared" si="2"/>
        <v>21.106393316172394</v>
      </c>
      <c r="U37" s="92" t="str">
        <f t="shared" si="3"/>
        <v>Hợp lý</v>
      </c>
      <c r="V37" s="93">
        <f t="shared" si="4"/>
        <v>0</v>
      </c>
      <c r="W37" s="175">
        <v>19755634</v>
      </c>
    </row>
    <row r="38" spans="1:23" s="54" customFormat="1" ht="30" customHeight="1">
      <c r="A38" s="86" t="s">
        <v>76</v>
      </c>
      <c r="B38" s="121" t="s">
        <v>236</v>
      </c>
      <c r="C38" s="86">
        <f t="shared" si="17"/>
        <v>7291198</v>
      </c>
      <c r="D38" s="112">
        <v>7228198</v>
      </c>
      <c r="E38" s="112">
        <v>63000</v>
      </c>
      <c r="F38" s="112">
        <v>5030625</v>
      </c>
      <c r="G38" s="112">
        <v>126000000</v>
      </c>
      <c r="H38" s="86">
        <f t="shared" si="18"/>
        <v>2260573</v>
      </c>
      <c r="I38" s="86">
        <f t="shared" si="19"/>
        <v>2260573</v>
      </c>
      <c r="J38" s="112">
        <v>1366372</v>
      </c>
      <c r="K38" s="112">
        <v>894201</v>
      </c>
      <c r="L38" s="112">
        <v>0</v>
      </c>
      <c r="M38" s="112">
        <v>0</v>
      </c>
      <c r="N38" s="112">
        <v>0</v>
      </c>
      <c r="O38" s="112">
        <v>0</v>
      </c>
      <c r="P38" s="112">
        <v>0</v>
      </c>
      <c r="Q38" s="113">
        <v>0</v>
      </c>
      <c r="R38" s="138">
        <v>0</v>
      </c>
      <c r="S38" s="139">
        <f t="shared" si="15"/>
        <v>0</v>
      </c>
      <c r="T38" s="95">
        <f t="shared" si="2"/>
        <v>100</v>
      </c>
      <c r="U38" s="92" t="str">
        <f t="shared" si="3"/>
        <v>Hợp lý</v>
      </c>
      <c r="V38" s="93">
        <f t="shared" si="4"/>
        <v>0</v>
      </c>
      <c r="W38" s="175">
        <v>0</v>
      </c>
    </row>
    <row r="39" spans="1:23" s="54" customFormat="1" ht="30" customHeight="1" hidden="1">
      <c r="A39" s="86" t="s">
        <v>77</v>
      </c>
      <c r="B39" s="121"/>
      <c r="C39" s="86">
        <f t="shared" si="17"/>
        <v>0</v>
      </c>
      <c r="D39" s="112"/>
      <c r="E39" s="112"/>
      <c r="F39" s="112"/>
      <c r="G39" s="112"/>
      <c r="H39" s="86">
        <f>I39+R39</f>
        <v>0</v>
      </c>
      <c r="I39" s="86">
        <f>J39+K39+L39+M39+N39+O39+P39+Q39</f>
        <v>0</v>
      </c>
      <c r="J39" s="112"/>
      <c r="K39" s="112"/>
      <c r="L39" s="112"/>
      <c r="M39" s="112"/>
      <c r="N39" s="112"/>
      <c r="O39" s="112"/>
      <c r="P39" s="112"/>
      <c r="Q39" s="113"/>
      <c r="R39" s="138"/>
      <c r="S39" s="139">
        <f>C39-F39-J39-K39-L39</f>
        <v>0</v>
      </c>
      <c r="T39" s="95" t="e">
        <f>(J39+K39+L39)/I39*100</f>
        <v>#DIV/0!</v>
      </c>
      <c r="U39" s="92" t="str">
        <f>IF(C39-F39-H39=0,"Hợp lý","Kiểm tra")</f>
        <v>Hợp lý</v>
      </c>
      <c r="V39" s="93">
        <f>C39-F39-H39</f>
        <v>0</v>
      </c>
      <c r="W39" s="175"/>
    </row>
    <row r="40" spans="1:23" s="54" customFormat="1" ht="30" customHeight="1" hidden="1">
      <c r="A40" s="86" t="s">
        <v>273</v>
      </c>
      <c r="B40" s="121"/>
      <c r="C40" s="86">
        <f>D40+E40</f>
        <v>0</v>
      </c>
      <c r="D40" s="112"/>
      <c r="E40" s="112"/>
      <c r="F40" s="112"/>
      <c r="G40" s="112"/>
      <c r="H40" s="86">
        <f>I40+R40</f>
        <v>0</v>
      </c>
      <c r="I40" s="86">
        <f>J40+K40+L40+M40+N40+O40+P40+Q40</f>
        <v>0</v>
      </c>
      <c r="J40" s="112"/>
      <c r="K40" s="112"/>
      <c r="L40" s="112"/>
      <c r="M40" s="112"/>
      <c r="N40" s="112"/>
      <c r="O40" s="112"/>
      <c r="P40" s="112"/>
      <c r="Q40" s="113"/>
      <c r="R40" s="138"/>
      <c r="S40" s="139">
        <f>C40-F40-J40-K40-L40</f>
        <v>0</v>
      </c>
      <c r="T40" s="95" t="e">
        <f>(J40+K40+L40)/I40*100</f>
        <v>#DIV/0!</v>
      </c>
      <c r="U40" s="92" t="str">
        <f>IF(C40-F40-H40=0,"Hợp lý","Kiểm tra")</f>
        <v>Hợp lý</v>
      </c>
      <c r="V40" s="93">
        <f>C40-F40-H40</f>
        <v>0</v>
      </c>
      <c r="W40" s="175"/>
    </row>
    <row r="41" spans="1:23" s="54" customFormat="1" ht="30" customHeight="1" hidden="1">
      <c r="A41" s="86" t="s">
        <v>274</v>
      </c>
      <c r="B41" s="121"/>
      <c r="C41" s="86">
        <f>D41+E41</f>
        <v>0</v>
      </c>
      <c r="D41" s="112"/>
      <c r="E41" s="112"/>
      <c r="F41" s="112"/>
      <c r="G41" s="112"/>
      <c r="H41" s="86">
        <f>I41+R41</f>
        <v>0</v>
      </c>
      <c r="I41" s="86">
        <f>J41+K41+L41+M41+N41+O41+P41+Q41</f>
        <v>0</v>
      </c>
      <c r="J41" s="112"/>
      <c r="K41" s="112"/>
      <c r="L41" s="112"/>
      <c r="M41" s="112"/>
      <c r="N41" s="112"/>
      <c r="O41" s="112"/>
      <c r="P41" s="112"/>
      <c r="Q41" s="113"/>
      <c r="R41" s="138"/>
      <c r="S41" s="139">
        <f>C41-F41-J41-K41-L41</f>
        <v>0</v>
      </c>
      <c r="T41" s="95" t="e">
        <f>(J41+K41+L41)/I41*100</f>
        <v>#DIV/0!</v>
      </c>
      <c r="U41" s="92" t="str">
        <f>IF(C41-F41-H41=0,"Hợp lý","Kiểm tra")</f>
        <v>Hợp lý</v>
      </c>
      <c r="V41" s="93">
        <f>C41-F41-H41</f>
        <v>0</v>
      </c>
      <c r="W41" s="175"/>
    </row>
    <row r="42" spans="1:23" s="54" customFormat="1" ht="30" customHeight="1" hidden="1">
      <c r="A42" s="86"/>
      <c r="B42" s="121"/>
      <c r="C42" s="86"/>
      <c r="D42" s="112"/>
      <c r="E42" s="112"/>
      <c r="F42" s="112"/>
      <c r="G42" s="112"/>
      <c r="H42" s="86"/>
      <c r="I42" s="86"/>
      <c r="J42" s="112"/>
      <c r="K42" s="112"/>
      <c r="L42" s="112"/>
      <c r="M42" s="112"/>
      <c r="N42" s="112"/>
      <c r="O42" s="112"/>
      <c r="P42" s="112"/>
      <c r="Q42" s="113"/>
      <c r="R42" s="138"/>
      <c r="S42" s="139"/>
      <c r="T42" s="95"/>
      <c r="U42" s="92"/>
      <c r="V42" s="93"/>
      <c r="W42" s="175"/>
    </row>
    <row r="43" spans="1:23" s="54" customFormat="1" ht="30" customHeight="1" hidden="1">
      <c r="A43" s="86"/>
      <c r="B43" s="58"/>
      <c r="C43" s="86"/>
      <c r="D43" s="112"/>
      <c r="E43" s="112"/>
      <c r="F43" s="112"/>
      <c r="G43" s="112"/>
      <c r="H43" s="86"/>
      <c r="I43" s="86"/>
      <c r="J43" s="112"/>
      <c r="K43" s="112"/>
      <c r="L43" s="112"/>
      <c r="M43" s="112"/>
      <c r="N43" s="112"/>
      <c r="O43" s="112"/>
      <c r="P43" s="112"/>
      <c r="Q43" s="113"/>
      <c r="R43" s="138"/>
      <c r="S43" s="139"/>
      <c r="T43" s="95"/>
      <c r="U43" s="92" t="str">
        <f>IF(C43-F43-H43=0,"Hợp lý","Kiểm tra")</f>
        <v>Hợp lý</v>
      </c>
      <c r="V43" s="93">
        <f t="shared" si="4"/>
        <v>0</v>
      </c>
      <c r="W43" s="175"/>
    </row>
    <row r="44" spans="1:23" s="54" customFormat="1" ht="30" customHeight="1" hidden="1">
      <c r="A44" s="86" t="s">
        <v>11</v>
      </c>
      <c r="B44" s="64"/>
      <c r="C44" s="86">
        <f t="shared" si="17"/>
        <v>0</v>
      </c>
      <c r="D44" s="98"/>
      <c r="E44" s="98"/>
      <c r="F44" s="98"/>
      <c r="G44" s="98"/>
      <c r="H44" s="86">
        <f t="shared" si="18"/>
        <v>0</v>
      </c>
      <c r="I44" s="86">
        <f t="shared" si="19"/>
        <v>0</v>
      </c>
      <c r="J44" s="98"/>
      <c r="K44" s="98"/>
      <c r="L44" s="98"/>
      <c r="M44" s="98"/>
      <c r="N44" s="98"/>
      <c r="O44" s="98"/>
      <c r="P44" s="98"/>
      <c r="Q44" s="99"/>
      <c r="R44" s="140"/>
      <c r="S44" s="139">
        <f>C44-F44-G44-J44-K44-L44</f>
        <v>0</v>
      </c>
      <c r="T44" s="95" t="e">
        <f t="shared" si="2"/>
        <v>#DIV/0!</v>
      </c>
      <c r="U44" s="92" t="str">
        <f t="shared" si="3"/>
        <v>Hợp lý</v>
      </c>
      <c r="V44" s="93">
        <f t="shared" si="4"/>
        <v>0</v>
      </c>
      <c r="W44" s="175"/>
    </row>
    <row r="45" spans="1:23" s="94" customFormat="1" ht="30" customHeight="1">
      <c r="A45" s="67" t="s">
        <v>27</v>
      </c>
      <c r="B45" s="70" t="s">
        <v>133</v>
      </c>
      <c r="C45" s="67">
        <f aca="true" t="shared" si="20" ref="C45:R45">SUM(C46:C53)</f>
        <v>218142188</v>
      </c>
      <c r="D45" s="67">
        <f t="shared" si="20"/>
        <v>205440683</v>
      </c>
      <c r="E45" s="67">
        <f t="shared" si="20"/>
        <v>12701505</v>
      </c>
      <c r="F45" s="67">
        <f t="shared" si="20"/>
        <v>13829417</v>
      </c>
      <c r="G45" s="67">
        <f t="shared" si="20"/>
        <v>0</v>
      </c>
      <c r="H45" s="67">
        <f t="shared" si="20"/>
        <v>204312771</v>
      </c>
      <c r="I45" s="67">
        <f t="shared" si="20"/>
        <v>85450099</v>
      </c>
      <c r="J45" s="67">
        <f t="shared" si="20"/>
        <v>12894902</v>
      </c>
      <c r="K45" s="67">
        <f t="shared" si="20"/>
        <v>458640</v>
      </c>
      <c r="L45" s="67">
        <f t="shared" si="20"/>
        <v>0</v>
      </c>
      <c r="M45" s="67">
        <f t="shared" si="20"/>
        <v>67209415</v>
      </c>
      <c r="N45" s="67">
        <f t="shared" si="20"/>
        <v>4876486</v>
      </c>
      <c r="O45" s="67">
        <f t="shared" si="20"/>
        <v>10656</v>
      </c>
      <c r="P45" s="67">
        <f t="shared" si="20"/>
        <v>0</v>
      </c>
      <c r="Q45" s="67">
        <f t="shared" si="20"/>
        <v>0</v>
      </c>
      <c r="R45" s="67">
        <f t="shared" si="20"/>
        <v>118862672</v>
      </c>
      <c r="S45" s="141">
        <f>C45-F45-J45-K45-L45</f>
        <v>190959229</v>
      </c>
      <c r="T45" s="91">
        <f t="shared" si="2"/>
        <v>15.6272984540369</v>
      </c>
      <c r="U45" s="92" t="str">
        <f t="shared" si="3"/>
        <v>Hợp lý</v>
      </c>
      <c r="V45" s="93">
        <f t="shared" si="4"/>
        <v>0</v>
      </c>
      <c r="W45" s="174">
        <f>SUM(W46:W50)</f>
        <v>80642430</v>
      </c>
    </row>
    <row r="46" spans="1:23" s="54" customFormat="1" ht="30" customHeight="1">
      <c r="A46" s="86" t="s">
        <v>30</v>
      </c>
      <c r="B46" s="64" t="s">
        <v>137</v>
      </c>
      <c r="C46" s="86">
        <f aca="true" t="shared" si="21" ref="C46:C53">D46+E46</f>
        <v>42387378</v>
      </c>
      <c r="D46" s="112">
        <v>37080655</v>
      </c>
      <c r="E46" s="112">
        <v>5306723</v>
      </c>
      <c r="F46" s="112">
        <v>1442788</v>
      </c>
      <c r="G46" s="112">
        <v>0</v>
      </c>
      <c r="H46" s="86">
        <f aca="true" t="shared" si="22" ref="H46:H53">I46+R46</f>
        <v>40944590</v>
      </c>
      <c r="I46" s="86">
        <f aca="true" t="shared" si="23" ref="I46:I53">J46+K46+L46+M46+N46+O46+P46+Q46</f>
        <v>15190956</v>
      </c>
      <c r="J46" s="112">
        <v>1830736</v>
      </c>
      <c r="K46" s="112">
        <v>206140</v>
      </c>
      <c r="L46" s="112">
        <v>0</v>
      </c>
      <c r="M46" s="112">
        <v>11509448</v>
      </c>
      <c r="N46" s="112">
        <v>1644632</v>
      </c>
      <c r="O46" s="112">
        <v>0</v>
      </c>
      <c r="P46" s="112">
        <v>0</v>
      </c>
      <c r="Q46" s="113">
        <v>0</v>
      </c>
      <c r="R46" s="138">
        <v>25753634</v>
      </c>
      <c r="S46" s="139">
        <f>C46-F46-J46-K46-L46</f>
        <v>38907714</v>
      </c>
      <c r="T46" s="95">
        <f t="shared" si="2"/>
        <v>13.408478044436439</v>
      </c>
      <c r="U46" s="92" t="str">
        <f t="shared" si="3"/>
        <v>Hợp lý</v>
      </c>
      <c r="V46" s="93">
        <f t="shared" si="4"/>
        <v>0</v>
      </c>
      <c r="W46" s="175">
        <v>80642430</v>
      </c>
    </row>
    <row r="47" spans="1:23" s="54" customFormat="1" ht="30" customHeight="1">
      <c r="A47" s="86" t="s">
        <v>31</v>
      </c>
      <c r="B47" s="64" t="s">
        <v>138</v>
      </c>
      <c r="C47" s="86">
        <f t="shared" si="21"/>
        <v>101521939</v>
      </c>
      <c r="D47" s="114">
        <v>99531205</v>
      </c>
      <c r="E47" s="114">
        <v>1990734</v>
      </c>
      <c r="F47" s="114">
        <v>12386629</v>
      </c>
      <c r="G47" s="114">
        <v>0</v>
      </c>
      <c r="H47" s="86">
        <f t="shared" si="22"/>
        <v>89135310</v>
      </c>
      <c r="I47" s="86">
        <f t="shared" si="23"/>
        <v>23508259</v>
      </c>
      <c r="J47" s="114">
        <v>2133495</v>
      </c>
      <c r="K47" s="114">
        <v>0</v>
      </c>
      <c r="L47" s="114">
        <v>0</v>
      </c>
      <c r="M47" s="114">
        <v>21374764</v>
      </c>
      <c r="N47" s="114">
        <v>0</v>
      </c>
      <c r="O47" s="114">
        <v>0</v>
      </c>
      <c r="P47" s="114">
        <v>0</v>
      </c>
      <c r="Q47" s="115">
        <v>0</v>
      </c>
      <c r="R47" s="142">
        <v>65627051</v>
      </c>
      <c r="S47" s="139">
        <f aca="true" t="shared" si="24" ref="S47:S52">C47-F47-J47-K47-L47</f>
        <v>87001815</v>
      </c>
      <c r="T47" s="95">
        <f t="shared" si="2"/>
        <v>9.075512567732048</v>
      </c>
      <c r="U47" s="92" t="str">
        <f t="shared" si="3"/>
        <v>Hợp lý</v>
      </c>
      <c r="V47" s="93">
        <f t="shared" si="4"/>
        <v>0</v>
      </c>
      <c r="W47" s="175"/>
    </row>
    <row r="48" spans="1:23" s="54" customFormat="1" ht="30" customHeight="1">
      <c r="A48" s="86" t="s">
        <v>134</v>
      </c>
      <c r="B48" s="64" t="s">
        <v>139</v>
      </c>
      <c r="C48" s="86">
        <f t="shared" si="21"/>
        <v>35580039</v>
      </c>
      <c r="D48" s="114">
        <v>32378820</v>
      </c>
      <c r="E48" s="114">
        <v>3201219</v>
      </c>
      <c r="F48" s="114">
        <v>0</v>
      </c>
      <c r="G48" s="114">
        <v>0</v>
      </c>
      <c r="H48" s="86">
        <f t="shared" si="22"/>
        <v>35580039</v>
      </c>
      <c r="I48" s="86">
        <f t="shared" si="23"/>
        <v>22761380</v>
      </c>
      <c r="J48" s="114">
        <v>1359988</v>
      </c>
      <c r="K48" s="114">
        <v>233500</v>
      </c>
      <c r="L48" s="114">
        <v>0</v>
      </c>
      <c r="M48" s="114">
        <v>21167892</v>
      </c>
      <c r="N48" s="114">
        <v>0</v>
      </c>
      <c r="O48" s="114">
        <v>0</v>
      </c>
      <c r="P48" s="114">
        <v>0</v>
      </c>
      <c r="Q48" s="115">
        <v>0</v>
      </c>
      <c r="R48" s="142">
        <v>12818659</v>
      </c>
      <c r="S48" s="139">
        <f t="shared" si="24"/>
        <v>33986551</v>
      </c>
      <c r="T48" s="95">
        <f t="shared" si="2"/>
        <v>7.000840898047482</v>
      </c>
      <c r="U48" s="92" t="str">
        <f t="shared" si="3"/>
        <v>Hợp lý</v>
      </c>
      <c r="V48" s="93">
        <f t="shared" si="4"/>
        <v>0</v>
      </c>
      <c r="W48" s="175"/>
    </row>
    <row r="49" spans="1:23" s="54" customFormat="1" ht="30" customHeight="1">
      <c r="A49" s="86" t="s">
        <v>135</v>
      </c>
      <c r="B49" s="122" t="s">
        <v>228</v>
      </c>
      <c r="C49" s="86">
        <f t="shared" si="21"/>
        <v>33351392</v>
      </c>
      <c r="D49" s="114">
        <v>31413036</v>
      </c>
      <c r="E49" s="114">
        <v>1938356</v>
      </c>
      <c r="F49" s="114">
        <v>0</v>
      </c>
      <c r="G49" s="114">
        <v>0</v>
      </c>
      <c r="H49" s="86">
        <f t="shared" si="22"/>
        <v>33351392</v>
      </c>
      <c r="I49" s="86">
        <f t="shared" si="23"/>
        <v>19677994</v>
      </c>
      <c r="J49" s="114">
        <v>6106959</v>
      </c>
      <c r="K49" s="114">
        <v>19000</v>
      </c>
      <c r="L49" s="114">
        <v>0</v>
      </c>
      <c r="M49" s="114">
        <v>10409710</v>
      </c>
      <c r="N49" s="114">
        <v>3131669</v>
      </c>
      <c r="O49" s="114">
        <v>10656</v>
      </c>
      <c r="P49" s="114">
        <v>0</v>
      </c>
      <c r="Q49" s="115">
        <v>0</v>
      </c>
      <c r="R49" s="142">
        <v>13673398</v>
      </c>
      <c r="S49" s="139">
        <f t="shared" si="24"/>
        <v>27225433</v>
      </c>
      <c r="T49" s="95">
        <f t="shared" si="2"/>
        <v>31.131013659217498</v>
      </c>
      <c r="U49" s="92" t="str">
        <f t="shared" si="3"/>
        <v>Hợp lý</v>
      </c>
      <c r="V49" s="93">
        <f t="shared" si="4"/>
        <v>0</v>
      </c>
      <c r="W49" s="175"/>
    </row>
    <row r="50" spans="1:23" s="54" customFormat="1" ht="30" customHeight="1">
      <c r="A50" s="86" t="s">
        <v>136</v>
      </c>
      <c r="B50" s="122" t="s">
        <v>238</v>
      </c>
      <c r="C50" s="86">
        <f t="shared" si="21"/>
        <v>5301440</v>
      </c>
      <c r="D50" s="114">
        <v>5036967</v>
      </c>
      <c r="E50" s="114">
        <v>264473</v>
      </c>
      <c r="F50" s="114">
        <v>0</v>
      </c>
      <c r="G50" s="114">
        <v>0</v>
      </c>
      <c r="H50" s="86">
        <f t="shared" si="22"/>
        <v>5301440</v>
      </c>
      <c r="I50" s="86">
        <f t="shared" si="23"/>
        <v>4311510</v>
      </c>
      <c r="J50" s="114">
        <v>1463724</v>
      </c>
      <c r="K50" s="114">
        <v>0</v>
      </c>
      <c r="L50" s="114">
        <v>0</v>
      </c>
      <c r="M50" s="114">
        <v>2747601</v>
      </c>
      <c r="N50" s="114">
        <v>100185</v>
      </c>
      <c r="O50" s="114">
        <v>0</v>
      </c>
      <c r="P50" s="114">
        <v>0</v>
      </c>
      <c r="Q50" s="115">
        <v>0</v>
      </c>
      <c r="R50" s="142">
        <v>989930</v>
      </c>
      <c r="S50" s="139">
        <f t="shared" si="24"/>
        <v>3837716</v>
      </c>
      <c r="T50" s="95">
        <f t="shared" si="2"/>
        <v>33.94921964694504</v>
      </c>
      <c r="U50" s="92" t="str">
        <f t="shared" si="3"/>
        <v>Hợp lý</v>
      </c>
      <c r="V50" s="93">
        <f t="shared" si="4"/>
        <v>0</v>
      </c>
      <c r="W50" s="175"/>
    </row>
    <row r="51" spans="1:23" s="54" customFormat="1" ht="30" customHeight="1" hidden="1">
      <c r="A51" s="86" t="s">
        <v>237</v>
      </c>
      <c r="B51" s="122"/>
      <c r="C51" s="86">
        <f t="shared" si="21"/>
        <v>0</v>
      </c>
      <c r="D51" s="114"/>
      <c r="E51" s="114"/>
      <c r="F51" s="114"/>
      <c r="G51" s="114"/>
      <c r="H51" s="86">
        <f>I51+R51</f>
        <v>0</v>
      </c>
      <c r="I51" s="86">
        <f>J51+K51+L51+M51+N51+O51+P51+Q51</f>
        <v>0</v>
      </c>
      <c r="J51" s="114"/>
      <c r="K51" s="114"/>
      <c r="L51" s="114"/>
      <c r="M51" s="114"/>
      <c r="N51" s="114"/>
      <c r="O51" s="114"/>
      <c r="P51" s="114"/>
      <c r="Q51" s="115"/>
      <c r="R51" s="142"/>
      <c r="S51" s="139">
        <f t="shared" si="24"/>
        <v>0</v>
      </c>
      <c r="T51" s="95" t="e">
        <f>(J51+K51+L51)/I51*100</f>
        <v>#DIV/0!</v>
      </c>
      <c r="U51" s="92" t="str">
        <f>IF(C51-F51-H51=0,"Hợp lý","Kiểm tra")</f>
        <v>Hợp lý</v>
      </c>
      <c r="V51" s="93">
        <f t="shared" si="4"/>
        <v>0</v>
      </c>
      <c r="W51" s="175"/>
    </row>
    <row r="52" spans="1:23" s="54" customFormat="1" ht="30" customHeight="1" hidden="1">
      <c r="A52" s="86" t="s">
        <v>257</v>
      </c>
      <c r="B52" s="96"/>
      <c r="C52" s="86">
        <f t="shared" si="21"/>
        <v>0</v>
      </c>
      <c r="D52" s="114"/>
      <c r="E52" s="114"/>
      <c r="F52" s="114"/>
      <c r="G52" s="114"/>
      <c r="H52" s="86">
        <f>I52+R52</f>
        <v>0</v>
      </c>
      <c r="I52" s="86">
        <f>J52+K52+L52+M52+N52+O52+P52+Q52</f>
        <v>0</v>
      </c>
      <c r="J52" s="114"/>
      <c r="K52" s="114"/>
      <c r="L52" s="114"/>
      <c r="M52" s="114"/>
      <c r="N52" s="114"/>
      <c r="O52" s="114"/>
      <c r="P52" s="114"/>
      <c r="Q52" s="115"/>
      <c r="R52" s="142"/>
      <c r="S52" s="139">
        <f t="shared" si="24"/>
        <v>0</v>
      </c>
      <c r="T52" s="95" t="e">
        <f>(J52+K52+L52)/I52*100</f>
        <v>#DIV/0!</v>
      </c>
      <c r="U52" s="92" t="str">
        <f>IF(C52-F52-H52=0,"Hợp lý","Kiểm tra")</f>
        <v>Hợp lý</v>
      </c>
      <c r="V52" s="93">
        <f t="shared" si="4"/>
        <v>0</v>
      </c>
      <c r="W52" s="175"/>
    </row>
    <row r="53" spans="1:23" s="54" customFormat="1" ht="30" customHeight="1" hidden="1">
      <c r="A53" s="86" t="s">
        <v>11</v>
      </c>
      <c r="B53" s="64" t="s">
        <v>18</v>
      </c>
      <c r="C53" s="86">
        <f t="shared" si="21"/>
        <v>0</v>
      </c>
      <c r="D53" s="98"/>
      <c r="E53" s="98"/>
      <c r="F53" s="98"/>
      <c r="G53" s="98"/>
      <c r="H53" s="86">
        <f t="shared" si="22"/>
        <v>0</v>
      </c>
      <c r="I53" s="86">
        <f t="shared" si="23"/>
        <v>0</v>
      </c>
      <c r="J53" s="98"/>
      <c r="K53" s="98"/>
      <c r="L53" s="98"/>
      <c r="M53" s="98"/>
      <c r="N53" s="98"/>
      <c r="O53" s="98"/>
      <c r="P53" s="98"/>
      <c r="Q53" s="99"/>
      <c r="R53" s="140"/>
      <c r="S53" s="139">
        <f>C53-F53-G53-J53-K53-L53</f>
        <v>0</v>
      </c>
      <c r="T53" s="95" t="e">
        <f t="shared" si="2"/>
        <v>#DIV/0!</v>
      </c>
      <c r="U53" s="92" t="str">
        <f t="shared" si="3"/>
        <v>Hợp lý</v>
      </c>
      <c r="V53" s="93">
        <f t="shared" si="4"/>
        <v>0</v>
      </c>
      <c r="W53" s="175"/>
    </row>
    <row r="54" spans="1:23" s="148" customFormat="1" ht="30" customHeight="1">
      <c r="A54" s="143" t="s">
        <v>32</v>
      </c>
      <c r="B54" s="165" t="s">
        <v>132</v>
      </c>
      <c r="C54" s="143">
        <f>SUM(C55:C63)</f>
        <v>176470897</v>
      </c>
      <c r="D54" s="143">
        <f aca="true" t="shared" si="25" ref="D54:R54">SUM(D55:D63)</f>
        <v>148592405</v>
      </c>
      <c r="E54" s="143">
        <f t="shared" si="25"/>
        <v>27878492</v>
      </c>
      <c r="F54" s="143">
        <f t="shared" si="25"/>
        <v>565400</v>
      </c>
      <c r="G54" s="143">
        <f t="shared" si="25"/>
        <v>0</v>
      </c>
      <c r="H54" s="143">
        <f t="shared" si="25"/>
        <v>175905497</v>
      </c>
      <c r="I54" s="143">
        <f t="shared" si="25"/>
        <v>91090472</v>
      </c>
      <c r="J54" s="143">
        <f t="shared" si="25"/>
        <v>15670406</v>
      </c>
      <c r="K54" s="143">
        <f t="shared" si="25"/>
        <v>2793666</v>
      </c>
      <c r="L54" s="143">
        <f t="shared" si="25"/>
        <v>2886</v>
      </c>
      <c r="M54" s="143">
        <f t="shared" si="25"/>
        <v>69860003</v>
      </c>
      <c r="N54" s="143">
        <f t="shared" si="25"/>
        <v>2763511</v>
      </c>
      <c r="O54" s="143">
        <f t="shared" si="25"/>
        <v>0</v>
      </c>
      <c r="P54" s="143">
        <f t="shared" si="25"/>
        <v>0</v>
      </c>
      <c r="Q54" s="143">
        <f t="shared" si="25"/>
        <v>0</v>
      </c>
      <c r="R54" s="143">
        <f t="shared" si="25"/>
        <v>84815025</v>
      </c>
      <c r="S54" s="166">
        <f aca="true" t="shared" si="26" ref="S54:S60">C54-F54-J54-K54-L54</f>
        <v>157438539</v>
      </c>
      <c r="T54" s="145">
        <f t="shared" si="2"/>
        <v>20.2732048638413</v>
      </c>
      <c r="U54" s="146" t="str">
        <f t="shared" si="3"/>
        <v>Hợp lý</v>
      </c>
      <c r="V54" s="147">
        <f t="shared" si="4"/>
        <v>0</v>
      </c>
      <c r="W54" s="176">
        <f>SUM(W55:W59)</f>
        <v>50688367</v>
      </c>
    </row>
    <row r="55" spans="1:23" s="54" customFormat="1" ht="30" customHeight="1">
      <c r="A55" s="86" t="s">
        <v>78</v>
      </c>
      <c r="B55" s="64" t="s">
        <v>142</v>
      </c>
      <c r="C55" s="86">
        <f aca="true" t="shared" si="27" ref="C55:C63">D55+E55</f>
        <v>21859335</v>
      </c>
      <c r="D55" s="112">
        <v>19170314</v>
      </c>
      <c r="E55" s="112">
        <v>2689021</v>
      </c>
      <c r="F55" s="112">
        <v>0</v>
      </c>
      <c r="G55" s="112">
        <v>0</v>
      </c>
      <c r="H55" s="86">
        <f aca="true" t="shared" si="28" ref="H55:H63">I55+R55</f>
        <v>21859335</v>
      </c>
      <c r="I55" s="86">
        <f aca="true" t="shared" si="29" ref="I55:I60">J55+K55+L55+M55+N55+O55+P55+Q55</f>
        <v>13179260</v>
      </c>
      <c r="J55" s="112">
        <v>1735760</v>
      </c>
      <c r="K55" s="112">
        <v>1706554</v>
      </c>
      <c r="L55" s="112">
        <v>0</v>
      </c>
      <c r="M55" s="112">
        <v>8742775</v>
      </c>
      <c r="N55" s="112">
        <v>994171</v>
      </c>
      <c r="O55" s="112">
        <v>0</v>
      </c>
      <c r="P55" s="112">
        <v>0</v>
      </c>
      <c r="Q55" s="113">
        <v>0</v>
      </c>
      <c r="R55" s="138">
        <v>8680075</v>
      </c>
      <c r="S55" s="139">
        <f t="shared" si="26"/>
        <v>18417021</v>
      </c>
      <c r="T55" s="95">
        <f t="shared" si="2"/>
        <v>26.119175128193845</v>
      </c>
      <c r="U55" s="92" t="str">
        <f t="shared" si="3"/>
        <v>Hợp lý</v>
      </c>
      <c r="V55" s="93">
        <f t="shared" si="4"/>
        <v>0</v>
      </c>
      <c r="W55" s="175">
        <v>4279275</v>
      </c>
    </row>
    <row r="56" spans="1:23" s="54" customFormat="1" ht="30" customHeight="1">
      <c r="A56" s="86" t="s">
        <v>79</v>
      </c>
      <c r="B56" s="64" t="s">
        <v>141</v>
      </c>
      <c r="C56" s="86">
        <f t="shared" si="27"/>
        <v>26790567</v>
      </c>
      <c r="D56" s="112">
        <v>17612009</v>
      </c>
      <c r="E56" s="112">
        <v>9178558</v>
      </c>
      <c r="F56" s="112">
        <v>7700</v>
      </c>
      <c r="G56" s="112">
        <v>0</v>
      </c>
      <c r="H56" s="86">
        <f t="shared" si="28"/>
        <v>26782867</v>
      </c>
      <c r="I56" s="86">
        <f t="shared" si="29"/>
        <v>22089808</v>
      </c>
      <c r="J56" s="112">
        <v>2561280</v>
      </c>
      <c r="K56" s="112">
        <v>825950</v>
      </c>
      <c r="L56" s="112">
        <v>2886</v>
      </c>
      <c r="M56" s="112">
        <v>18699692</v>
      </c>
      <c r="N56" s="112">
        <v>0</v>
      </c>
      <c r="O56" s="112">
        <v>0</v>
      </c>
      <c r="P56" s="112">
        <v>0</v>
      </c>
      <c r="Q56" s="113">
        <v>0</v>
      </c>
      <c r="R56" s="138">
        <v>4693059</v>
      </c>
      <c r="S56" s="139">
        <f t="shared" si="26"/>
        <v>23392751</v>
      </c>
      <c r="T56" s="95">
        <f t="shared" si="2"/>
        <v>15.346969063741975</v>
      </c>
      <c r="U56" s="92" t="str">
        <f t="shared" si="3"/>
        <v>Hợp lý</v>
      </c>
      <c r="V56" s="93">
        <f t="shared" si="4"/>
        <v>0</v>
      </c>
      <c r="W56" s="175">
        <v>2774905</v>
      </c>
    </row>
    <row r="57" spans="1:23" s="54" customFormat="1" ht="30" customHeight="1">
      <c r="A57" s="86" t="s">
        <v>80</v>
      </c>
      <c r="B57" s="122" t="s">
        <v>143</v>
      </c>
      <c r="C57" s="86">
        <f t="shared" si="27"/>
        <v>49115333</v>
      </c>
      <c r="D57" s="112">
        <v>38788884</v>
      </c>
      <c r="E57" s="112">
        <v>10326449</v>
      </c>
      <c r="F57" s="112">
        <v>3300</v>
      </c>
      <c r="G57" s="112">
        <v>0</v>
      </c>
      <c r="H57" s="86">
        <f t="shared" si="28"/>
        <v>49112033</v>
      </c>
      <c r="I57" s="86">
        <f t="shared" si="29"/>
        <v>29095283</v>
      </c>
      <c r="J57" s="112">
        <v>5339491</v>
      </c>
      <c r="K57" s="112">
        <v>30000</v>
      </c>
      <c r="L57" s="112">
        <v>0</v>
      </c>
      <c r="M57" s="112">
        <v>21956452</v>
      </c>
      <c r="N57" s="112">
        <v>1769340</v>
      </c>
      <c r="O57" s="112">
        <v>0</v>
      </c>
      <c r="P57" s="112">
        <v>0</v>
      </c>
      <c r="Q57" s="113">
        <v>0</v>
      </c>
      <c r="R57" s="138">
        <v>20016750</v>
      </c>
      <c r="S57" s="139">
        <f t="shared" si="26"/>
        <v>43742542</v>
      </c>
      <c r="T57" s="95">
        <f t="shared" si="2"/>
        <v>18.454850568045686</v>
      </c>
      <c r="U57" s="92" t="str">
        <f t="shared" si="3"/>
        <v>Hợp lý</v>
      </c>
      <c r="V57" s="93">
        <f t="shared" si="4"/>
        <v>0</v>
      </c>
      <c r="W57" s="175">
        <v>729472</v>
      </c>
    </row>
    <row r="58" spans="1:23" s="54" customFormat="1" ht="30" customHeight="1">
      <c r="A58" s="86" t="s">
        <v>145</v>
      </c>
      <c r="B58" s="122" t="s">
        <v>144</v>
      </c>
      <c r="C58" s="86">
        <f t="shared" si="27"/>
        <v>19365498</v>
      </c>
      <c r="D58" s="112">
        <v>14245794</v>
      </c>
      <c r="E58" s="112">
        <v>5119704</v>
      </c>
      <c r="F58" s="112">
        <v>0</v>
      </c>
      <c r="G58" s="112">
        <v>0</v>
      </c>
      <c r="H58" s="86">
        <f t="shared" si="28"/>
        <v>19365498</v>
      </c>
      <c r="I58" s="86">
        <f t="shared" si="29"/>
        <v>13914755</v>
      </c>
      <c r="J58" s="112">
        <v>2720986</v>
      </c>
      <c r="K58" s="112">
        <v>231162</v>
      </c>
      <c r="L58" s="112">
        <v>0</v>
      </c>
      <c r="M58" s="112">
        <v>10962607</v>
      </c>
      <c r="N58" s="112">
        <v>0</v>
      </c>
      <c r="O58" s="112">
        <v>0</v>
      </c>
      <c r="P58" s="112">
        <v>0</v>
      </c>
      <c r="Q58" s="113">
        <v>0</v>
      </c>
      <c r="R58" s="138">
        <v>5450743</v>
      </c>
      <c r="S58" s="139">
        <f t="shared" si="26"/>
        <v>16413350</v>
      </c>
      <c r="T58" s="95">
        <f t="shared" si="2"/>
        <v>21.215953856176412</v>
      </c>
      <c r="U58" s="92" t="str">
        <f t="shared" si="3"/>
        <v>Hợp lý</v>
      </c>
      <c r="V58" s="93">
        <f t="shared" si="4"/>
        <v>0</v>
      </c>
      <c r="W58" s="175">
        <v>749779</v>
      </c>
    </row>
    <row r="59" spans="1:23" s="54" customFormat="1" ht="30" customHeight="1">
      <c r="A59" s="86" t="s">
        <v>146</v>
      </c>
      <c r="B59" s="122" t="s">
        <v>239</v>
      </c>
      <c r="C59" s="86">
        <f t="shared" si="27"/>
        <v>59340164</v>
      </c>
      <c r="D59" s="112">
        <v>58775404</v>
      </c>
      <c r="E59" s="112">
        <v>564760</v>
      </c>
      <c r="F59" s="112">
        <v>554400</v>
      </c>
      <c r="G59" s="112">
        <v>0</v>
      </c>
      <c r="H59" s="86">
        <f t="shared" si="28"/>
        <v>58785764</v>
      </c>
      <c r="I59" s="86">
        <f t="shared" si="29"/>
        <v>12811366</v>
      </c>
      <c r="J59" s="112">
        <v>3312889</v>
      </c>
      <c r="K59" s="112">
        <v>0</v>
      </c>
      <c r="L59" s="112">
        <v>0</v>
      </c>
      <c r="M59" s="112">
        <v>9498477</v>
      </c>
      <c r="N59" s="112">
        <v>0</v>
      </c>
      <c r="O59" s="112">
        <v>0</v>
      </c>
      <c r="P59" s="112">
        <v>0</v>
      </c>
      <c r="Q59" s="113">
        <v>0</v>
      </c>
      <c r="R59" s="138">
        <v>45974398</v>
      </c>
      <c r="S59" s="139">
        <f t="shared" si="26"/>
        <v>55472875</v>
      </c>
      <c r="T59" s="95">
        <f t="shared" si="2"/>
        <v>25.858983343384306</v>
      </c>
      <c r="U59" s="92" t="str">
        <f t="shared" si="3"/>
        <v>Hợp lý</v>
      </c>
      <c r="V59" s="93">
        <f t="shared" si="4"/>
        <v>0</v>
      </c>
      <c r="W59" s="175">
        <v>42154936</v>
      </c>
    </row>
    <row r="60" spans="1:23" s="54" customFormat="1" ht="30" customHeight="1" hidden="1">
      <c r="A60" s="86" t="s">
        <v>240</v>
      </c>
      <c r="B60" s="122"/>
      <c r="C60" s="86">
        <f t="shared" si="27"/>
        <v>0</v>
      </c>
      <c r="D60" s="112"/>
      <c r="E60" s="112"/>
      <c r="F60" s="112"/>
      <c r="G60" s="112"/>
      <c r="H60" s="86">
        <f>I60+R60</f>
        <v>0</v>
      </c>
      <c r="I60" s="86">
        <f t="shared" si="29"/>
        <v>0</v>
      </c>
      <c r="J60" s="112"/>
      <c r="K60" s="112"/>
      <c r="L60" s="112"/>
      <c r="M60" s="112"/>
      <c r="N60" s="112"/>
      <c r="O60" s="112"/>
      <c r="P60" s="112"/>
      <c r="Q60" s="113"/>
      <c r="R60" s="138"/>
      <c r="S60" s="139">
        <f t="shared" si="26"/>
        <v>0</v>
      </c>
      <c r="T60" s="95" t="e">
        <f>(J60+K60+L60)/I60*100</f>
        <v>#DIV/0!</v>
      </c>
      <c r="U60" s="92" t="str">
        <f>IF(C60-F60-H60=0,"Hợp lý","Kiểm tra")</f>
        <v>Hợp lý</v>
      </c>
      <c r="V60" s="93">
        <f t="shared" si="4"/>
        <v>0</v>
      </c>
      <c r="W60" s="175"/>
    </row>
    <row r="61" spans="1:23" s="54" customFormat="1" ht="30" customHeight="1" hidden="1">
      <c r="A61" s="86"/>
      <c r="B61" s="96"/>
      <c r="C61" s="86"/>
      <c r="D61" s="112"/>
      <c r="E61" s="112"/>
      <c r="F61" s="112"/>
      <c r="G61" s="112"/>
      <c r="H61" s="86"/>
      <c r="I61" s="86"/>
      <c r="J61" s="112"/>
      <c r="K61" s="112"/>
      <c r="L61" s="112"/>
      <c r="M61" s="112"/>
      <c r="N61" s="112"/>
      <c r="O61" s="112"/>
      <c r="P61" s="112"/>
      <c r="Q61" s="113"/>
      <c r="R61" s="138"/>
      <c r="S61" s="139"/>
      <c r="T61" s="95"/>
      <c r="U61" s="92"/>
      <c r="V61" s="93">
        <f t="shared" si="4"/>
        <v>0</v>
      </c>
      <c r="W61" s="175"/>
    </row>
    <row r="62" spans="1:23" s="54" customFormat="1" ht="30" customHeight="1" hidden="1">
      <c r="A62" s="86"/>
      <c r="B62" s="96"/>
      <c r="C62" s="86"/>
      <c r="D62" s="112"/>
      <c r="E62" s="112"/>
      <c r="F62" s="112"/>
      <c r="G62" s="112"/>
      <c r="H62" s="86"/>
      <c r="I62" s="86"/>
      <c r="J62" s="112"/>
      <c r="K62" s="112"/>
      <c r="L62" s="112"/>
      <c r="M62" s="112"/>
      <c r="N62" s="112"/>
      <c r="O62" s="112"/>
      <c r="P62" s="112"/>
      <c r="Q62" s="113"/>
      <c r="R62" s="138"/>
      <c r="S62" s="139"/>
      <c r="T62" s="95"/>
      <c r="U62" s="92"/>
      <c r="V62" s="93">
        <f t="shared" si="4"/>
        <v>0</v>
      </c>
      <c r="W62" s="175"/>
    </row>
    <row r="63" spans="1:23" s="54" customFormat="1" ht="30" customHeight="1" hidden="1">
      <c r="A63" s="86" t="s">
        <v>227</v>
      </c>
      <c r="B63" s="64"/>
      <c r="C63" s="86">
        <f t="shared" si="27"/>
        <v>0</v>
      </c>
      <c r="D63" s="98"/>
      <c r="E63" s="98"/>
      <c r="F63" s="98"/>
      <c r="G63" s="98"/>
      <c r="H63" s="86">
        <f t="shared" si="28"/>
        <v>0</v>
      </c>
      <c r="I63" s="86">
        <f>J63+K63+L63+M63+N63+O63+P63+Q63+R63</f>
        <v>0</v>
      </c>
      <c r="J63" s="98"/>
      <c r="K63" s="98"/>
      <c r="L63" s="98"/>
      <c r="M63" s="98"/>
      <c r="N63" s="98"/>
      <c r="O63" s="98"/>
      <c r="P63" s="98"/>
      <c r="Q63" s="99"/>
      <c r="R63" s="140"/>
      <c r="S63" s="139">
        <f>C63-F63-G63-J63-K63-L63</f>
        <v>0</v>
      </c>
      <c r="T63" s="95" t="e">
        <f t="shared" si="2"/>
        <v>#DIV/0!</v>
      </c>
      <c r="U63" s="92" t="str">
        <f t="shared" si="3"/>
        <v>Hợp lý</v>
      </c>
      <c r="V63" s="93">
        <f t="shared" si="4"/>
        <v>0</v>
      </c>
      <c r="W63" s="175"/>
    </row>
    <row r="64" spans="1:23" s="94" customFormat="1" ht="30" customHeight="1">
      <c r="A64" s="67" t="s">
        <v>43</v>
      </c>
      <c r="B64" s="70" t="s">
        <v>147</v>
      </c>
      <c r="C64" s="67">
        <f>SUM(C65:C70)</f>
        <v>61108109</v>
      </c>
      <c r="D64" s="67">
        <f aca="true" t="shared" si="30" ref="D64:R64">SUM(D65:D70)</f>
        <v>43589213</v>
      </c>
      <c r="E64" s="67">
        <f t="shared" si="30"/>
        <v>17518896</v>
      </c>
      <c r="F64" s="67">
        <f t="shared" si="30"/>
        <v>3514448</v>
      </c>
      <c r="G64" s="67">
        <f t="shared" si="30"/>
        <v>2903190</v>
      </c>
      <c r="H64" s="67">
        <f t="shared" si="30"/>
        <v>57593661</v>
      </c>
      <c r="I64" s="67">
        <f t="shared" si="30"/>
        <v>40407286</v>
      </c>
      <c r="J64" s="67">
        <f t="shared" si="30"/>
        <v>9760485</v>
      </c>
      <c r="K64" s="67">
        <f t="shared" si="30"/>
        <v>1606109</v>
      </c>
      <c r="L64" s="67">
        <f t="shared" si="30"/>
        <v>0</v>
      </c>
      <c r="M64" s="67">
        <f t="shared" si="30"/>
        <v>27499143</v>
      </c>
      <c r="N64" s="67">
        <f t="shared" si="30"/>
        <v>395769</v>
      </c>
      <c r="O64" s="67">
        <f t="shared" si="30"/>
        <v>0</v>
      </c>
      <c r="P64" s="67">
        <f t="shared" si="30"/>
        <v>0</v>
      </c>
      <c r="Q64" s="67">
        <f t="shared" si="30"/>
        <v>1145780</v>
      </c>
      <c r="R64" s="67">
        <f t="shared" si="30"/>
        <v>17186375</v>
      </c>
      <c r="S64" s="141">
        <f>C64-F64-J64-K64-L64</f>
        <v>46227067</v>
      </c>
      <c r="T64" s="91">
        <f t="shared" si="2"/>
        <v>28.130060504434766</v>
      </c>
      <c r="U64" s="92" t="str">
        <f t="shared" si="3"/>
        <v>Hợp lý</v>
      </c>
      <c r="V64" s="93">
        <f t="shared" si="4"/>
        <v>0</v>
      </c>
      <c r="W64" s="174">
        <f>SUM(W65:W68)</f>
        <v>8673020</v>
      </c>
    </row>
    <row r="65" spans="1:23" s="54" customFormat="1" ht="30" customHeight="1">
      <c r="A65" s="86" t="s">
        <v>81</v>
      </c>
      <c r="B65" s="169" t="s">
        <v>276</v>
      </c>
      <c r="C65" s="86">
        <f aca="true" t="shared" si="31" ref="C65:C70">D65+E65</f>
        <v>9098876</v>
      </c>
      <c r="D65" s="112">
        <v>7827912</v>
      </c>
      <c r="E65" s="112">
        <v>1270964</v>
      </c>
      <c r="F65" s="112">
        <v>200</v>
      </c>
      <c r="G65" s="112">
        <v>0</v>
      </c>
      <c r="H65" s="86">
        <f aca="true" t="shared" si="32" ref="H65:H70">I65+R65</f>
        <v>9098676</v>
      </c>
      <c r="I65" s="86">
        <f aca="true" t="shared" si="33" ref="I65:I70">J65+K65+L65+M65+N65+O65+P65+Q65</f>
        <v>8313439</v>
      </c>
      <c r="J65" s="112">
        <v>2091842</v>
      </c>
      <c r="K65" s="112">
        <v>0</v>
      </c>
      <c r="L65" s="112">
        <v>0</v>
      </c>
      <c r="M65" s="112">
        <v>5647699</v>
      </c>
      <c r="N65" s="112">
        <v>395769</v>
      </c>
      <c r="O65" s="112">
        <v>0</v>
      </c>
      <c r="P65" s="112">
        <v>0</v>
      </c>
      <c r="Q65" s="113">
        <v>178129</v>
      </c>
      <c r="R65" s="138">
        <v>785237</v>
      </c>
      <c r="S65" s="139">
        <f>C65-F65-J65-K65-L65</f>
        <v>7006834</v>
      </c>
      <c r="T65" s="95">
        <f t="shared" si="2"/>
        <v>25.162174161619514</v>
      </c>
      <c r="U65" s="92" t="str">
        <f t="shared" si="3"/>
        <v>Hợp lý</v>
      </c>
      <c r="V65" s="93">
        <f t="shared" si="4"/>
        <v>0</v>
      </c>
      <c r="W65" s="175">
        <v>294871</v>
      </c>
    </row>
    <row r="66" spans="1:23" s="54" customFormat="1" ht="30" customHeight="1">
      <c r="A66" s="86" t="s">
        <v>82</v>
      </c>
      <c r="B66" s="96" t="s">
        <v>283</v>
      </c>
      <c r="C66" s="86">
        <f t="shared" si="31"/>
        <v>13280420</v>
      </c>
      <c r="D66" s="112">
        <v>12271291</v>
      </c>
      <c r="E66" s="112">
        <v>1009129</v>
      </c>
      <c r="F66" s="112">
        <v>0</v>
      </c>
      <c r="G66" s="112">
        <v>0</v>
      </c>
      <c r="H66" s="86">
        <f t="shared" si="32"/>
        <v>13280420</v>
      </c>
      <c r="I66" s="86">
        <f t="shared" si="33"/>
        <v>5695305</v>
      </c>
      <c r="J66" s="112">
        <v>1491840</v>
      </c>
      <c r="K66" s="112">
        <v>0</v>
      </c>
      <c r="L66" s="112">
        <v>0</v>
      </c>
      <c r="M66" s="112">
        <v>4203465</v>
      </c>
      <c r="N66" s="112">
        <v>0</v>
      </c>
      <c r="O66" s="112">
        <v>0</v>
      </c>
      <c r="P66" s="112">
        <v>0</v>
      </c>
      <c r="Q66" s="113">
        <v>0</v>
      </c>
      <c r="R66" s="138">
        <v>7585115</v>
      </c>
      <c r="S66" s="139">
        <f>C66-F66-J66-K66-L66</f>
        <v>11788580</v>
      </c>
      <c r="T66" s="95">
        <f t="shared" si="2"/>
        <v>26.19420733393558</v>
      </c>
      <c r="U66" s="92" t="str">
        <f t="shared" si="3"/>
        <v>Hợp lý</v>
      </c>
      <c r="V66" s="93">
        <f t="shared" si="4"/>
        <v>0</v>
      </c>
      <c r="W66" s="175">
        <v>4904882</v>
      </c>
    </row>
    <row r="67" spans="1:23" s="54" customFormat="1" ht="30" customHeight="1">
      <c r="A67" s="86" t="s">
        <v>83</v>
      </c>
      <c r="B67" s="96" t="s">
        <v>229</v>
      </c>
      <c r="C67" s="86">
        <f t="shared" si="31"/>
        <v>23250598</v>
      </c>
      <c r="D67" s="112">
        <v>17772171</v>
      </c>
      <c r="E67" s="112">
        <v>5478427</v>
      </c>
      <c r="F67" s="112">
        <v>3156248</v>
      </c>
      <c r="G67" s="112">
        <v>0</v>
      </c>
      <c r="H67" s="86">
        <f t="shared" si="32"/>
        <v>20094350</v>
      </c>
      <c r="I67" s="86">
        <f t="shared" si="33"/>
        <v>13930071</v>
      </c>
      <c r="J67" s="112">
        <v>4124482</v>
      </c>
      <c r="K67" s="112">
        <v>1046109</v>
      </c>
      <c r="L67" s="112">
        <v>0</v>
      </c>
      <c r="M67" s="112">
        <v>8759480</v>
      </c>
      <c r="N67" s="112">
        <v>0</v>
      </c>
      <c r="O67" s="112">
        <v>0</v>
      </c>
      <c r="P67" s="112">
        <v>0</v>
      </c>
      <c r="Q67" s="113">
        <v>0</v>
      </c>
      <c r="R67" s="138">
        <v>6164279</v>
      </c>
      <c r="S67" s="139">
        <f>C67-F67-J67-K67-L67</f>
        <v>14923759</v>
      </c>
      <c r="T67" s="95">
        <f t="shared" si="2"/>
        <v>37.11819559282936</v>
      </c>
      <c r="U67" s="92" t="str">
        <f t="shared" si="3"/>
        <v>Hợp lý</v>
      </c>
      <c r="V67" s="93">
        <f t="shared" si="4"/>
        <v>0</v>
      </c>
      <c r="W67" s="175">
        <v>3353764</v>
      </c>
    </row>
    <row r="68" spans="1:23" s="54" customFormat="1" ht="30" customHeight="1">
      <c r="A68" s="86" t="s">
        <v>84</v>
      </c>
      <c r="B68" s="96" t="s">
        <v>235</v>
      </c>
      <c r="C68" s="86">
        <f t="shared" si="31"/>
        <v>15478215</v>
      </c>
      <c r="D68" s="112">
        <v>5717839</v>
      </c>
      <c r="E68" s="112">
        <v>9760376</v>
      </c>
      <c r="F68" s="112">
        <v>358000</v>
      </c>
      <c r="G68" s="112">
        <v>2903190</v>
      </c>
      <c r="H68" s="86">
        <f t="shared" si="32"/>
        <v>15120215</v>
      </c>
      <c r="I68" s="86">
        <f t="shared" si="33"/>
        <v>12468471</v>
      </c>
      <c r="J68" s="112">
        <v>2052321</v>
      </c>
      <c r="K68" s="112">
        <v>560000</v>
      </c>
      <c r="L68" s="112">
        <v>0</v>
      </c>
      <c r="M68" s="112">
        <v>8888499</v>
      </c>
      <c r="N68" s="112">
        <v>0</v>
      </c>
      <c r="O68" s="112">
        <v>0</v>
      </c>
      <c r="P68" s="112">
        <v>0</v>
      </c>
      <c r="Q68" s="113">
        <v>967651</v>
      </c>
      <c r="R68" s="138">
        <v>2651744</v>
      </c>
      <c r="S68" s="139">
        <f>C68-F68-J68-K68-L68</f>
        <v>12507894</v>
      </c>
      <c r="T68" s="95">
        <f t="shared" si="2"/>
        <v>20.951414170991775</v>
      </c>
      <c r="U68" s="92" t="str">
        <f t="shared" si="3"/>
        <v>Hợp lý</v>
      </c>
      <c r="V68" s="93">
        <f t="shared" si="4"/>
        <v>0</v>
      </c>
      <c r="W68" s="175">
        <v>119503</v>
      </c>
    </row>
    <row r="69" spans="1:23" s="54" customFormat="1" ht="30" customHeight="1" hidden="1">
      <c r="A69" s="86" t="s">
        <v>85</v>
      </c>
      <c r="B69" s="96"/>
      <c r="C69" s="86">
        <f t="shared" si="31"/>
        <v>0</v>
      </c>
      <c r="D69" s="112"/>
      <c r="E69" s="112"/>
      <c r="F69" s="112"/>
      <c r="G69" s="112"/>
      <c r="H69" s="86">
        <f t="shared" si="32"/>
        <v>0</v>
      </c>
      <c r="I69" s="86">
        <f t="shared" si="33"/>
        <v>0</v>
      </c>
      <c r="J69" s="112"/>
      <c r="K69" s="112"/>
      <c r="L69" s="112"/>
      <c r="M69" s="112"/>
      <c r="N69" s="112"/>
      <c r="O69" s="112"/>
      <c r="P69" s="112"/>
      <c r="Q69" s="113"/>
      <c r="R69" s="138"/>
      <c r="S69" s="139">
        <f>C69-F69-G69-J69-K69-L69</f>
        <v>0</v>
      </c>
      <c r="T69" s="95" t="e">
        <f t="shared" si="2"/>
        <v>#DIV/0!</v>
      </c>
      <c r="U69" s="92" t="str">
        <f t="shared" si="3"/>
        <v>Hợp lý</v>
      </c>
      <c r="V69" s="93">
        <f t="shared" si="4"/>
        <v>0</v>
      </c>
      <c r="W69" s="175"/>
    </row>
    <row r="70" spans="1:23" s="54" customFormat="1" ht="30" customHeight="1" hidden="1">
      <c r="A70" s="86" t="s">
        <v>150</v>
      </c>
      <c r="B70" s="96"/>
      <c r="C70" s="86">
        <f t="shared" si="31"/>
        <v>0</v>
      </c>
      <c r="D70" s="112"/>
      <c r="E70" s="112"/>
      <c r="F70" s="112"/>
      <c r="G70" s="112"/>
      <c r="H70" s="86">
        <f t="shared" si="32"/>
        <v>0</v>
      </c>
      <c r="I70" s="86">
        <f t="shared" si="33"/>
        <v>0</v>
      </c>
      <c r="J70" s="112"/>
      <c r="K70" s="112"/>
      <c r="L70" s="112"/>
      <c r="M70" s="112"/>
      <c r="N70" s="112"/>
      <c r="O70" s="112"/>
      <c r="P70" s="112"/>
      <c r="Q70" s="113"/>
      <c r="R70" s="138"/>
      <c r="S70" s="139">
        <f>C70-F70-G70-J70-K70-L70</f>
        <v>0</v>
      </c>
      <c r="T70" s="95" t="e">
        <f t="shared" si="2"/>
        <v>#DIV/0!</v>
      </c>
      <c r="U70" s="92" t="str">
        <f t="shared" si="3"/>
        <v>Hợp lý</v>
      </c>
      <c r="V70" s="93">
        <f t="shared" si="4"/>
        <v>0</v>
      </c>
      <c r="W70" s="175"/>
    </row>
    <row r="71" spans="1:23" s="94" customFormat="1" ht="30" customHeight="1">
      <c r="A71" s="67" t="s">
        <v>44</v>
      </c>
      <c r="B71" s="97" t="s">
        <v>151</v>
      </c>
      <c r="C71" s="67">
        <f aca="true" t="shared" si="34" ref="C71:R71">SUM(C72:C81)</f>
        <v>497167694</v>
      </c>
      <c r="D71" s="67">
        <f t="shared" si="34"/>
        <v>444224792</v>
      </c>
      <c r="E71" s="67">
        <f t="shared" si="34"/>
        <v>52942902</v>
      </c>
      <c r="F71" s="67">
        <f t="shared" si="34"/>
        <v>4069443</v>
      </c>
      <c r="G71" s="67">
        <f t="shared" si="34"/>
        <v>0</v>
      </c>
      <c r="H71" s="67">
        <f t="shared" si="34"/>
        <v>493098251</v>
      </c>
      <c r="I71" s="67">
        <f t="shared" si="34"/>
        <v>295719050</v>
      </c>
      <c r="J71" s="67">
        <f t="shared" si="34"/>
        <v>20456830</v>
      </c>
      <c r="K71" s="67">
        <f t="shared" si="34"/>
        <v>2541651</v>
      </c>
      <c r="L71" s="67">
        <f t="shared" si="34"/>
        <v>0</v>
      </c>
      <c r="M71" s="67">
        <f t="shared" si="34"/>
        <v>253350170</v>
      </c>
      <c r="N71" s="67">
        <f t="shared" si="34"/>
        <v>19370399</v>
      </c>
      <c r="O71" s="67">
        <f t="shared" si="34"/>
        <v>0</v>
      </c>
      <c r="P71" s="67">
        <f t="shared" si="34"/>
        <v>0</v>
      </c>
      <c r="Q71" s="67">
        <f t="shared" si="34"/>
        <v>0</v>
      </c>
      <c r="R71" s="67">
        <f t="shared" si="34"/>
        <v>197379201</v>
      </c>
      <c r="S71" s="141">
        <f>C71-F71-J71-K71-L71</f>
        <v>470099770</v>
      </c>
      <c r="T71" s="91">
        <f t="shared" si="2"/>
        <v>7.777138807932732</v>
      </c>
      <c r="U71" s="92" t="str">
        <f t="shared" si="3"/>
        <v>Hợp lý</v>
      </c>
      <c r="V71" s="93">
        <f t="shared" si="4"/>
        <v>0</v>
      </c>
      <c r="W71" s="174">
        <f>SUM(W72:W79)</f>
        <v>32514383</v>
      </c>
    </row>
    <row r="72" spans="1:23" s="54" customFormat="1" ht="30" customHeight="1">
      <c r="A72" s="86" t="s">
        <v>86</v>
      </c>
      <c r="B72" s="96" t="s">
        <v>153</v>
      </c>
      <c r="C72" s="86">
        <f>D72+E72</f>
        <v>1380379</v>
      </c>
      <c r="D72" s="112">
        <v>1378629</v>
      </c>
      <c r="E72" s="112">
        <v>1750</v>
      </c>
      <c r="F72" s="112">
        <v>0</v>
      </c>
      <c r="G72" s="112">
        <v>0</v>
      </c>
      <c r="H72" s="86">
        <f>I72+R72</f>
        <v>1380379</v>
      </c>
      <c r="I72" s="86">
        <f>J72+K72+L72+M72+N72+O72+P72+Q72</f>
        <v>1380379</v>
      </c>
      <c r="J72" s="112">
        <v>839735</v>
      </c>
      <c r="K72" s="112">
        <v>526694</v>
      </c>
      <c r="L72" s="112">
        <v>0</v>
      </c>
      <c r="M72" s="112">
        <v>13950</v>
      </c>
      <c r="N72" s="112">
        <v>0</v>
      </c>
      <c r="O72" s="112">
        <v>0</v>
      </c>
      <c r="P72" s="112">
        <v>0</v>
      </c>
      <c r="Q72" s="113">
        <v>0</v>
      </c>
      <c r="R72" s="138">
        <v>0</v>
      </c>
      <c r="S72" s="139">
        <f>C72-F72-J72-K72-L72</f>
        <v>13950</v>
      </c>
      <c r="T72" s="95">
        <f t="shared" si="2"/>
        <v>98.98940798143119</v>
      </c>
      <c r="U72" s="92" t="str">
        <f t="shared" si="3"/>
        <v>Hợp lý</v>
      </c>
      <c r="V72" s="93">
        <f t="shared" si="4"/>
        <v>0</v>
      </c>
      <c r="W72" s="175">
        <v>32514383</v>
      </c>
    </row>
    <row r="73" spans="1:23" s="54" customFormat="1" ht="30" customHeight="1">
      <c r="A73" s="86" t="s">
        <v>87</v>
      </c>
      <c r="B73" s="96" t="s">
        <v>164</v>
      </c>
      <c r="C73" s="86">
        <f aca="true" t="shared" si="35" ref="C73:C81">D73+E73</f>
        <v>178008344</v>
      </c>
      <c r="D73" s="112">
        <v>169176426</v>
      </c>
      <c r="E73" s="112">
        <v>8831918</v>
      </c>
      <c r="F73" s="112">
        <v>22986</v>
      </c>
      <c r="G73" s="112">
        <v>0</v>
      </c>
      <c r="H73" s="86">
        <f aca="true" t="shared" si="36" ref="H73:H81">I73+R73</f>
        <v>177985358</v>
      </c>
      <c r="I73" s="86">
        <f aca="true" t="shared" si="37" ref="I73:I81">J73+K73+L73+M73+N73+O73+P73+Q73</f>
        <v>106159142</v>
      </c>
      <c r="J73" s="112">
        <v>3856714</v>
      </c>
      <c r="K73" s="112">
        <v>79631</v>
      </c>
      <c r="L73" s="112">
        <v>0</v>
      </c>
      <c r="M73" s="112">
        <v>102222797</v>
      </c>
      <c r="N73" s="112">
        <v>0</v>
      </c>
      <c r="O73" s="112">
        <v>0</v>
      </c>
      <c r="P73" s="112">
        <v>0</v>
      </c>
      <c r="Q73" s="113">
        <v>0</v>
      </c>
      <c r="R73" s="138">
        <v>71826216</v>
      </c>
      <c r="S73" s="139">
        <f aca="true" t="shared" si="38" ref="S73:S80">C73-F73-J73-K73-L73</f>
        <v>174049013</v>
      </c>
      <c r="T73" s="95">
        <f t="shared" si="2"/>
        <v>3.707966102438921</v>
      </c>
      <c r="U73" s="92" t="str">
        <f t="shared" si="3"/>
        <v>Hợp lý</v>
      </c>
      <c r="V73" s="93">
        <f t="shared" si="4"/>
        <v>0</v>
      </c>
      <c r="W73" s="175"/>
    </row>
    <row r="74" spans="1:23" s="54" customFormat="1" ht="30" customHeight="1">
      <c r="A74" s="86" t="s">
        <v>88</v>
      </c>
      <c r="B74" s="96" t="s">
        <v>157</v>
      </c>
      <c r="C74" s="86">
        <f t="shared" si="35"/>
        <v>40711208</v>
      </c>
      <c r="D74" s="112">
        <f>21870419+460001</f>
        <v>22330420</v>
      </c>
      <c r="E74" s="112">
        <v>18380788</v>
      </c>
      <c r="F74" s="112">
        <v>0</v>
      </c>
      <c r="G74" s="112">
        <v>0</v>
      </c>
      <c r="H74" s="86">
        <f t="shared" si="36"/>
        <v>40711208</v>
      </c>
      <c r="I74" s="86">
        <f t="shared" si="37"/>
        <v>30649649</v>
      </c>
      <c r="J74" s="112">
        <v>1032383</v>
      </c>
      <c r="K74" s="112">
        <v>520000</v>
      </c>
      <c r="L74" s="112">
        <v>0</v>
      </c>
      <c r="M74" s="112">
        <f>28637265+460001</f>
        <v>29097266</v>
      </c>
      <c r="N74" s="112">
        <v>0</v>
      </c>
      <c r="O74" s="112">
        <v>0</v>
      </c>
      <c r="P74" s="112">
        <v>0</v>
      </c>
      <c r="Q74" s="113">
        <v>0</v>
      </c>
      <c r="R74" s="138">
        <v>10061559</v>
      </c>
      <c r="S74" s="139">
        <f t="shared" si="38"/>
        <v>39158825</v>
      </c>
      <c r="T74" s="95">
        <f t="shared" si="2"/>
        <v>5.064929128552174</v>
      </c>
      <c r="U74" s="92" t="str">
        <f t="shared" si="3"/>
        <v>Hợp lý</v>
      </c>
      <c r="V74" s="93">
        <f t="shared" si="4"/>
        <v>0</v>
      </c>
      <c r="W74" s="175"/>
    </row>
    <row r="75" spans="1:23" s="54" customFormat="1" ht="30" customHeight="1">
      <c r="A75" s="86" t="s">
        <v>155</v>
      </c>
      <c r="B75" s="96" t="s">
        <v>129</v>
      </c>
      <c r="C75" s="86">
        <f t="shared" si="35"/>
        <v>44252549</v>
      </c>
      <c r="D75" s="112">
        <v>35777049</v>
      </c>
      <c r="E75" s="112">
        <v>8475500</v>
      </c>
      <c r="F75" s="112">
        <v>0</v>
      </c>
      <c r="G75" s="112">
        <v>0</v>
      </c>
      <c r="H75" s="86">
        <f t="shared" si="36"/>
        <v>44252549</v>
      </c>
      <c r="I75" s="86">
        <f t="shared" si="37"/>
        <v>24676224</v>
      </c>
      <c r="J75" s="112">
        <v>628699</v>
      </c>
      <c r="K75" s="112">
        <v>334038</v>
      </c>
      <c r="L75" s="112">
        <v>0</v>
      </c>
      <c r="M75" s="112">
        <v>23713487</v>
      </c>
      <c r="N75" s="112">
        <v>0</v>
      </c>
      <c r="O75" s="112">
        <v>0</v>
      </c>
      <c r="P75" s="112">
        <v>0</v>
      </c>
      <c r="Q75" s="113">
        <v>0</v>
      </c>
      <c r="R75" s="138">
        <v>19576325</v>
      </c>
      <c r="S75" s="139">
        <f t="shared" si="38"/>
        <v>43289812</v>
      </c>
      <c r="T75" s="95">
        <f t="shared" si="2"/>
        <v>3.9014761739883705</v>
      </c>
      <c r="U75" s="92" t="str">
        <f t="shared" si="3"/>
        <v>Hợp lý</v>
      </c>
      <c r="V75" s="93">
        <f t="shared" si="4"/>
        <v>0</v>
      </c>
      <c r="W75" s="175"/>
    </row>
    <row r="76" spans="1:23" s="54" customFormat="1" ht="30" customHeight="1">
      <c r="A76" s="86" t="s">
        <v>159</v>
      </c>
      <c r="B76" s="96" t="s">
        <v>158</v>
      </c>
      <c r="C76" s="86">
        <f>D76+E76</f>
        <v>62549926</v>
      </c>
      <c r="D76" s="112">
        <v>57727132</v>
      </c>
      <c r="E76" s="112">
        <v>4822794</v>
      </c>
      <c r="F76" s="112">
        <v>4029957</v>
      </c>
      <c r="G76" s="112">
        <v>0</v>
      </c>
      <c r="H76" s="86">
        <f>I76+R76</f>
        <v>58519969</v>
      </c>
      <c r="I76" s="86">
        <f>J76+K76+L76+M76+N76+O76+P76+Q76</f>
        <v>37911740</v>
      </c>
      <c r="J76" s="112">
        <v>7156836</v>
      </c>
      <c r="K76" s="112">
        <v>48</v>
      </c>
      <c r="L76" s="112">
        <v>0</v>
      </c>
      <c r="M76" s="112">
        <v>30754856</v>
      </c>
      <c r="N76" s="112">
        <v>0</v>
      </c>
      <c r="O76" s="112">
        <v>0</v>
      </c>
      <c r="P76" s="112">
        <v>0</v>
      </c>
      <c r="Q76" s="113">
        <v>0</v>
      </c>
      <c r="R76" s="138">
        <v>20608229</v>
      </c>
      <c r="S76" s="139">
        <f>C76-F76-J76-K76-L76</f>
        <v>51363085</v>
      </c>
      <c r="T76" s="95">
        <f>(J76+K76+L76)/I76*100</f>
        <v>18.87775132452375</v>
      </c>
      <c r="U76" s="92" t="str">
        <f>IF(C76-F76-H76=0,"Hợp lý","Kiểm tra")</f>
        <v>Hợp lý</v>
      </c>
      <c r="V76" s="93">
        <f>C76-F76-H76</f>
        <v>0</v>
      </c>
      <c r="W76" s="175"/>
    </row>
    <row r="77" spans="1:23" s="54" customFormat="1" ht="30" customHeight="1">
      <c r="A77" s="86" t="s">
        <v>160</v>
      </c>
      <c r="B77" s="96" t="s">
        <v>243</v>
      </c>
      <c r="C77" s="86">
        <f>D77+E77</f>
        <v>129960171</v>
      </c>
      <c r="D77" s="112">
        <v>121980164</v>
      </c>
      <c r="E77" s="112">
        <v>7980007</v>
      </c>
      <c r="F77" s="112">
        <v>2500</v>
      </c>
      <c r="G77" s="112">
        <v>0</v>
      </c>
      <c r="H77" s="86">
        <f>I77+R77</f>
        <v>129957671</v>
      </c>
      <c r="I77" s="86">
        <f>J77+K77+L77+M77+N77+O77+P77+Q77</f>
        <v>69020456</v>
      </c>
      <c r="J77" s="112">
        <v>6287976</v>
      </c>
      <c r="K77" s="112">
        <v>1060239</v>
      </c>
      <c r="L77" s="112">
        <v>0</v>
      </c>
      <c r="M77" s="112">
        <v>42301842</v>
      </c>
      <c r="N77" s="112">
        <v>19370399</v>
      </c>
      <c r="O77" s="112">
        <v>0</v>
      </c>
      <c r="P77" s="112">
        <v>0</v>
      </c>
      <c r="Q77" s="113">
        <v>0</v>
      </c>
      <c r="R77" s="138">
        <v>60937215</v>
      </c>
      <c r="S77" s="139">
        <f>C77-F77-J77-K77-L77</f>
        <v>122609456</v>
      </c>
      <c r="T77" s="95">
        <f>(J77+K77+L77)/I77*100</f>
        <v>10.646430675566677</v>
      </c>
      <c r="U77" s="92" t="str">
        <f>IF(C77-F77-H77=0,"Hợp lý","Kiểm tra")</f>
        <v>Hợp lý</v>
      </c>
      <c r="V77" s="93">
        <f>C77-F77-H77</f>
        <v>0</v>
      </c>
      <c r="W77" s="175"/>
    </row>
    <row r="78" spans="1:23" s="54" customFormat="1" ht="30" customHeight="1">
      <c r="A78" s="86" t="s">
        <v>241</v>
      </c>
      <c r="B78" s="96" t="s">
        <v>156</v>
      </c>
      <c r="C78" s="86">
        <f>D78+E78</f>
        <v>26913148</v>
      </c>
      <c r="D78" s="112">
        <v>25890411</v>
      </c>
      <c r="E78" s="112">
        <v>1022737</v>
      </c>
      <c r="F78" s="112">
        <v>0</v>
      </c>
      <c r="G78" s="112">
        <v>0</v>
      </c>
      <c r="H78" s="86">
        <f>I78+R78</f>
        <v>26913148</v>
      </c>
      <c r="I78" s="86">
        <f>J78+K78+L78+M78+N78+O78+P78+Q78</f>
        <v>16253820</v>
      </c>
      <c r="J78" s="112">
        <v>295717</v>
      </c>
      <c r="K78" s="112">
        <v>1</v>
      </c>
      <c r="L78" s="112">
        <v>0</v>
      </c>
      <c r="M78" s="112">
        <v>15958102</v>
      </c>
      <c r="N78" s="112">
        <v>0</v>
      </c>
      <c r="O78" s="112">
        <v>0</v>
      </c>
      <c r="P78" s="112">
        <v>0</v>
      </c>
      <c r="Q78" s="113">
        <v>0</v>
      </c>
      <c r="R78" s="138">
        <v>10659328</v>
      </c>
      <c r="S78" s="139">
        <f>C78-F78-J78-K78-L78</f>
        <v>26617430</v>
      </c>
      <c r="T78" s="95">
        <f>(J78+K78+L78)/I78*100</f>
        <v>1.8193753837559417</v>
      </c>
      <c r="U78" s="92" t="str">
        <f t="shared" si="3"/>
        <v>Hợp lý</v>
      </c>
      <c r="V78" s="93">
        <f t="shared" si="4"/>
        <v>0</v>
      </c>
      <c r="W78" s="175"/>
    </row>
    <row r="79" spans="1:23" s="54" customFormat="1" ht="30" customHeight="1">
      <c r="A79" s="86" t="s">
        <v>242</v>
      </c>
      <c r="B79" s="96" t="s">
        <v>265</v>
      </c>
      <c r="C79" s="86">
        <f>D79+E79</f>
        <v>13391969</v>
      </c>
      <c r="D79" s="112">
        <v>9964561</v>
      </c>
      <c r="E79" s="112">
        <v>3427408</v>
      </c>
      <c r="F79" s="112">
        <v>14000</v>
      </c>
      <c r="G79" s="112">
        <v>0</v>
      </c>
      <c r="H79" s="86">
        <f>I79+R79</f>
        <v>13377969</v>
      </c>
      <c r="I79" s="86">
        <f>J79+K79+L79+M79+N79+O79+P79+Q79</f>
        <v>9667640</v>
      </c>
      <c r="J79" s="112">
        <v>358770</v>
      </c>
      <c r="K79" s="112">
        <v>21000</v>
      </c>
      <c r="L79" s="112">
        <v>0</v>
      </c>
      <c r="M79" s="112">
        <v>9287870</v>
      </c>
      <c r="N79" s="112">
        <v>0</v>
      </c>
      <c r="O79" s="112">
        <v>0</v>
      </c>
      <c r="P79" s="112">
        <v>0</v>
      </c>
      <c r="Q79" s="113">
        <v>0</v>
      </c>
      <c r="R79" s="138">
        <v>3710329</v>
      </c>
      <c r="S79" s="139">
        <f>C79-F79-J79-K79-L79</f>
        <v>12998199</v>
      </c>
      <c r="T79" s="95">
        <f>(J79+K79+L79)/I79*100</f>
        <v>3.9282596373054854</v>
      </c>
      <c r="U79" s="92" t="str">
        <f>IF(C79-F79-H79=0,"Hợp lý","Kiểm tra")</f>
        <v>Hợp lý</v>
      </c>
      <c r="V79" s="93">
        <f t="shared" si="4"/>
        <v>0</v>
      </c>
      <c r="W79" s="175"/>
    </row>
    <row r="80" spans="1:23" s="54" customFormat="1" ht="30" customHeight="1" hidden="1">
      <c r="A80" s="86"/>
      <c r="B80" s="96"/>
      <c r="C80" s="86">
        <f t="shared" si="35"/>
        <v>0</v>
      </c>
      <c r="D80" s="112"/>
      <c r="E80" s="112"/>
      <c r="F80" s="112"/>
      <c r="G80" s="112"/>
      <c r="H80" s="86">
        <f>I80+R80</f>
        <v>0</v>
      </c>
      <c r="I80" s="86">
        <f>J80+K80+L80+M80+N80+O80+P80+Q80</f>
        <v>0</v>
      </c>
      <c r="J80" s="112"/>
      <c r="K80" s="112"/>
      <c r="L80" s="112"/>
      <c r="M80" s="112"/>
      <c r="N80" s="112"/>
      <c r="O80" s="112"/>
      <c r="P80" s="112"/>
      <c r="Q80" s="113"/>
      <c r="R80" s="138"/>
      <c r="S80" s="139">
        <f t="shared" si="38"/>
        <v>0</v>
      </c>
      <c r="T80" s="95" t="e">
        <f>(J80+K80+L80)/I80*100</f>
        <v>#DIV/0!</v>
      </c>
      <c r="U80" s="92" t="str">
        <f>IF(C80-F80-H80=0,"Hợp lý","Kiểm tra")</f>
        <v>Hợp lý</v>
      </c>
      <c r="V80" s="93">
        <f t="shared" si="4"/>
        <v>0</v>
      </c>
      <c r="W80" s="175"/>
    </row>
    <row r="81" spans="1:23" s="54" customFormat="1" ht="30" customHeight="1" hidden="1">
      <c r="A81" s="86" t="s">
        <v>150</v>
      </c>
      <c r="B81" s="96"/>
      <c r="C81" s="86">
        <f t="shared" si="35"/>
        <v>0</v>
      </c>
      <c r="D81" s="98"/>
      <c r="E81" s="98"/>
      <c r="F81" s="98"/>
      <c r="G81" s="98"/>
      <c r="H81" s="86">
        <f t="shared" si="36"/>
        <v>0</v>
      </c>
      <c r="I81" s="86">
        <f t="shared" si="37"/>
        <v>0</v>
      </c>
      <c r="J81" s="98"/>
      <c r="K81" s="98"/>
      <c r="L81" s="98"/>
      <c r="M81" s="98"/>
      <c r="N81" s="98"/>
      <c r="O81" s="98"/>
      <c r="P81" s="98"/>
      <c r="Q81" s="99"/>
      <c r="R81" s="140"/>
      <c r="S81" s="139">
        <f>C81-F81-G81-J81-K81-L81</f>
        <v>0</v>
      </c>
      <c r="T81" s="95" t="e">
        <f t="shared" si="2"/>
        <v>#DIV/0!</v>
      </c>
      <c r="U81" s="92" t="str">
        <f t="shared" si="3"/>
        <v>Hợp lý</v>
      </c>
      <c r="V81" s="93">
        <f t="shared" si="4"/>
        <v>0</v>
      </c>
      <c r="W81" s="175"/>
    </row>
    <row r="82" spans="1:23" s="148" customFormat="1" ht="30" customHeight="1">
      <c r="A82" s="143" t="s">
        <v>45</v>
      </c>
      <c r="B82" s="144" t="s">
        <v>161</v>
      </c>
      <c r="C82" s="143">
        <f aca="true" t="shared" si="39" ref="C82:S82">SUM(C83:C88)</f>
        <v>12319348</v>
      </c>
      <c r="D82" s="143">
        <f t="shared" si="39"/>
        <v>9738922</v>
      </c>
      <c r="E82" s="143">
        <f t="shared" si="39"/>
        <v>2580426</v>
      </c>
      <c r="F82" s="143">
        <f t="shared" si="39"/>
        <v>200</v>
      </c>
      <c r="G82" s="143">
        <f t="shared" si="39"/>
        <v>0</v>
      </c>
      <c r="H82" s="143">
        <f t="shared" si="39"/>
        <v>12319148</v>
      </c>
      <c r="I82" s="143">
        <f t="shared" si="39"/>
        <v>5675679</v>
      </c>
      <c r="J82" s="143">
        <f t="shared" si="39"/>
        <v>366606</v>
      </c>
      <c r="K82" s="143">
        <f t="shared" si="39"/>
        <v>1375271</v>
      </c>
      <c r="L82" s="143">
        <f t="shared" si="39"/>
        <v>0</v>
      </c>
      <c r="M82" s="143">
        <f t="shared" si="39"/>
        <v>3933802</v>
      </c>
      <c r="N82" s="143">
        <f t="shared" si="39"/>
        <v>0</v>
      </c>
      <c r="O82" s="143">
        <f t="shared" si="39"/>
        <v>0</v>
      </c>
      <c r="P82" s="143">
        <f t="shared" si="39"/>
        <v>0</v>
      </c>
      <c r="Q82" s="143">
        <f t="shared" si="39"/>
        <v>0</v>
      </c>
      <c r="R82" s="143">
        <f t="shared" si="39"/>
        <v>6643469</v>
      </c>
      <c r="S82" s="143">
        <f t="shared" si="39"/>
        <v>10577271</v>
      </c>
      <c r="T82" s="145">
        <f t="shared" si="2"/>
        <v>30.69019583383768</v>
      </c>
      <c r="U82" s="146" t="str">
        <f t="shared" si="3"/>
        <v>Hợp lý</v>
      </c>
      <c r="V82" s="147">
        <f t="shared" si="4"/>
        <v>0</v>
      </c>
      <c r="W82" s="176">
        <f>SUM(W83:W84)</f>
        <v>1597140</v>
      </c>
    </row>
    <row r="83" spans="1:23" s="54" customFormat="1" ht="30" customHeight="1">
      <c r="A83" s="86" t="s">
        <v>162</v>
      </c>
      <c r="B83" s="167" t="s">
        <v>165</v>
      </c>
      <c r="C83" s="86">
        <f>D83+E83</f>
        <v>2228811</v>
      </c>
      <c r="D83" s="112">
        <v>1876925</v>
      </c>
      <c r="E83" s="112">
        <v>351886</v>
      </c>
      <c r="F83" s="112">
        <v>0</v>
      </c>
      <c r="G83" s="112">
        <v>0</v>
      </c>
      <c r="H83" s="86">
        <f aca="true" t="shared" si="40" ref="H83:H88">I83+R83</f>
        <v>2228811</v>
      </c>
      <c r="I83" s="86">
        <f aca="true" t="shared" si="41" ref="I83:I88">J83+K83+L83+M83+N83+O83+P83+Q83</f>
        <v>1096549</v>
      </c>
      <c r="J83" s="112">
        <v>66362</v>
      </c>
      <c r="K83" s="112">
        <v>38000</v>
      </c>
      <c r="L83" s="112"/>
      <c r="M83" s="112">
        <v>992187</v>
      </c>
      <c r="N83" s="112"/>
      <c r="O83" s="112"/>
      <c r="P83" s="112">
        <v>0</v>
      </c>
      <c r="Q83" s="113"/>
      <c r="R83" s="138">
        <v>1132262</v>
      </c>
      <c r="S83" s="139">
        <f>C83-F83-J83-K83-L83</f>
        <v>2124449</v>
      </c>
      <c r="T83" s="95">
        <f t="shared" si="2"/>
        <v>9.517312951815194</v>
      </c>
      <c r="U83" s="92" t="str">
        <f t="shared" si="3"/>
        <v>Hợp lý</v>
      </c>
      <c r="V83" s="93">
        <f t="shared" si="4"/>
        <v>0</v>
      </c>
      <c r="W83" s="175">
        <v>72670</v>
      </c>
    </row>
    <row r="84" spans="1:23" s="54" customFormat="1" ht="30" customHeight="1">
      <c r="A84" s="86" t="s">
        <v>163</v>
      </c>
      <c r="B84" s="167" t="s">
        <v>128</v>
      </c>
      <c r="C84" s="86">
        <f>D84+E84</f>
        <v>10090537</v>
      </c>
      <c r="D84" s="112">
        <v>7861997</v>
      </c>
      <c r="E84" s="112">
        <v>2228540</v>
      </c>
      <c r="F84" s="112">
        <v>200</v>
      </c>
      <c r="G84" s="112"/>
      <c r="H84" s="86">
        <f t="shared" si="40"/>
        <v>10090337</v>
      </c>
      <c r="I84" s="86">
        <f t="shared" si="41"/>
        <v>4579130</v>
      </c>
      <c r="J84" s="112">
        <v>300244</v>
      </c>
      <c r="K84" s="112">
        <v>1337271</v>
      </c>
      <c r="L84" s="112"/>
      <c r="M84" s="112">
        <v>2941615</v>
      </c>
      <c r="N84" s="112"/>
      <c r="O84" s="112"/>
      <c r="P84" s="112"/>
      <c r="Q84" s="113"/>
      <c r="R84" s="138">
        <v>5511207</v>
      </c>
      <c r="S84" s="139">
        <f>C84-F84-J84-K84-L84</f>
        <v>8452822</v>
      </c>
      <c r="T84" s="95">
        <f t="shared" si="2"/>
        <v>35.7603955336494</v>
      </c>
      <c r="U84" s="92" t="str">
        <f t="shared" si="3"/>
        <v>Hợp lý</v>
      </c>
      <c r="V84" s="93">
        <f t="shared" si="4"/>
        <v>0</v>
      </c>
      <c r="W84" s="175">
        <v>1524470</v>
      </c>
    </row>
    <row r="85" spans="1:23" s="54" customFormat="1" ht="30" customHeight="1" hidden="1">
      <c r="A85" s="86" t="s">
        <v>261</v>
      </c>
      <c r="B85" s="167"/>
      <c r="C85" s="86">
        <f>D85+E85</f>
        <v>0</v>
      </c>
      <c r="D85" s="112"/>
      <c r="E85" s="112"/>
      <c r="F85" s="112"/>
      <c r="G85" s="112"/>
      <c r="H85" s="86">
        <f t="shared" si="40"/>
        <v>0</v>
      </c>
      <c r="I85" s="86">
        <f t="shared" si="41"/>
        <v>0</v>
      </c>
      <c r="J85" s="112"/>
      <c r="K85" s="112"/>
      <c r="L85" s="112"/>
      <c r="M85" s="112"/>
      <c r="N85" s="112"/>
      <c r="O85" s="112"/>
      <c r="P85" s="112"/>
      <c r="Q85" s="113"/>
      <c r="R85" s="138"/>
      <c r="S85" s="139">
        <f>C85-F85-J85-K85-L85</f>
        <v>0</v>
      </c>
      <c r="T85" s="95" t="e">
        <f>(J85+K85+L85)/I85*100</f>
        <v>#DIV/0!</v>
      </c>
      <c r="U85" s="92" t="str">
        <f>IF(C85-F85-H85=0,"Hợp lý","Kiểm tra")</f>
        <v>Hợp lý</v>
      </c>
      <c r="V85" s="93">
        <f t="shared" si="4"/>
        <v>0</v>
      </c>
      <c r="W85" s="175"/>
    </row>
    <row r="86" spans="1:23" s="54" customFormat="1" ht="30" customHeight="1" hidden="1">
      <c r="A86" s="86" t="s">
        <v>266</v>
      </c>
      <c r="B86" s="167"/>
      <c r="C86" s="86">
        <f>D86+E86</f>
        <v>0</v>
      </c>
      <c r="D86" s="112"/>
      <c r="E86" s="112"/>
      <c r="F86" s="112"/>
      <c r="G86" s="112"/>
      <c r="H86" s="86">
        <f t="shared" si="40"/>
        <v>0</v>
      </c>
      <c r="I86" s="86">
        <f t="shared" si="41"/>
        <v>0</v>
      </c>
      <c r="J86" s="112"/>
      <c r="K86" s="112"/>
      <c r="L86" s="112"/>
      <c r="M86" s="112"/>
      <c r="N86" s="112"/>
      <c r="O86" s="112"/>
      <c r="P86" s="112"/>
      <c r="Q86" s="113"/>
      <c r="R86" s="138"/>
      <c r="S86" s="139">
        <f>C86-F86-J86-K86-L86</f>
        <v>0</v>
      </c>
      <c r="T86" s="95" t="e">
        <f>(J86+K86+L86)/I86*100</f>
        <v>#DIV/0!</v>
      </c>
      <c r="U86" s="92" t="str">
        <f>IF(C86-F86-H86=0,"Hợp lý","Kiểm tra")</f>
        <v>Hợp lý</v>
      </c>
      <c r="V86" s="93">
        <f t="shared" si="4"/>
        <v>0</v>
      </c>
      <c r="W86" s="175"/>
    </row>
    <row r="87" spans="1:23" s="54" customFormat="1" ht="30" customHeight="1" hidden="1">
      <c r="A87" s="86"/>
      <c r="B87" s="96"/>
      <c r="C87" s="86"/>
      <c r="D87" s="112"/>
      <c r="E87" s="112"/>
      <c r="F87" s="112"/>
      <c r="G87" s="112"/>
      <c r="H87" s="86">
        <f t="shared" si="40"/>
        <v>0</v>
      </c>
      <c r="I87" s="86">
        <f t="shared" si="41"/>
        <v>0</v>
      </c>
      <c r="J87" s="112"/>
      <c r="K87" s="112"/>
      <c r="L87" s="112"/>
      <c r="M87" s="112"/>
      <c r="N87" s="112"/>
      <c r="O87" s="112"/>
      <c r="P87" s="112"/>
      <c r="Q87" s="113"/>
      <c r="R87" s="138"/>
      <c r="S87" s="139"/>
      <c r="T87" s="95"/>
      <c r="U87" s="92"/>
      <c r="V87" s="93">
        <f t="shared" si="4"/>
        <v>0</v>
      </c>
      <c r="W87" s="175"/>
    </row>
    <row r="88" spans="1:23" s="54" customFormat="1" ht="30" customHeight="1" hidden="1">
      <c r="A88" s="86" t="s">
        <v>150</v>
      </c>
      <c r="B88" s="96"/>
      <c r="C88" s="86">
        <f>D88+E88</f>
        <v>0</v>
      </c>
      <c r="D88" s="112"/>
      <c r="E88" s="112"/>
      <c r="F88" s="112"/>
      <c r="G88" s="112"/>
      <c r="H88" s="86">
        <f t="shared" si="40"/>
        <v>0</v>
      </c>
      <c r="I88" s="86">
        <f t="shared" si="41"/>
        <v>0</v>
      </c>
      <c r="J88" s="112"/>
      <c r="K88" s="112"/>
      <c r="L88" s="112"/>
      <c r="M88" s="112"/>
      <c r="N88" s="112"/>
      <c r="O88" s="112"/>
      <c r="P88" s="112"/>
      <c r="Q88" s="113"/>
      <c r="R88" s="138"/>
      <c r="S88" s="139">
        <f>C88-F88-G88-J88-K88-L88</f>
        <v>0</v>
      </c>
      <c r="T88" s="95" t="e">
        <f t="shared" si="2"/>
        <v>#DIV/0!</v>
      </c>
      <c r="U88" s="92" t="str">
        <f t="shared" si="3"/>
        <v>Hợp lý</v>
      </c>
      <c r="V88" s="93">
        <f t="shared" si="4"/>
        <v>0</v>
      </c>
      <c r="W88" s="175"/>
    </row>
    <row r="89" spans="1:23" s="129" customFormat="1" ht="30" customHeight="1">
      <c r="A89" s="125" t="s">
        <v>46</v>
      </c>
      <c r="B89" s="126" t="s">
        <v>166</v>
      </c>
      <c r="C89" s="125">
        <f>SUM(C90:C93)</f>
        <v>244581356</v>
      </c>
      <c r="D89" s="125">
        <f aca="true" t="shared" si="42" ref="D89:S89">SUM(D90:D93)</f>
        <v>135850367</v>
      </c>
      <c r="E89" s="125">
        <f t="shared" si="42"/>
        <v>108730989</v>
      </c>
      <c r="F89" s="125">
        <f t="shared" si="42"/>
        <v>276810</v>
      </c>
      <c r="G89" s="125">
        <f t="shared" si="42"/>
        <v>117880</v>
      </c>
      <c r="H89" s="125">
        <f t="shared" si="42"/>
        <v>244304546</v>
      </c>
      <c r="I89" s="125">
        <f t="shared" si="42"/>
        <v>137032549</v>
      </c>
      <c r="J89" s="125">
        <f t="shared" si="42"/>
        <v>3197012</v>
      </c>
      <c r="K89" s="125">
        <f t="shared" si="42"/>
        <v>328054</v>
      </c>
      <c r="L89" s="125">
        <f t="shared" si="42"/>
        <v>0</v>
      </c>
      <c r="M89" s="125">
        <f t="shared" si="42"/>
        <v>133507483</v>
      </c>
      <c r="N89" s="125">
        <f t="shared" si="42"/>
        <v>0</v>
      </c>
      <c r="O89" s="125">
        <f t="shared" si="42"/>
        <v>0</v>
      </c>
      <c r="P89" s="125">
        <f t="shared" si="42"/>
        <v>0</v>
      </c>
      <c r="Q89" s="125">
        <f t="shared" si="42"/>
        <v>0</v>
      </c>
      <c r="R89" s="125">
        <f t="shared" si="42"/>
        <v>107271997</v>
      </c>
      <c r="S89" s="125">
        <f t="shared" si="42"/>
        <v>240779480</v>
      </c>
      <c r="T89" s="127">
        <f t="shared" si="2"/>
        <v>2.5724297079228964</v>
      </c>
      <c r="U89" s="128" t="str">
        <f t="shared" si="3"/>
        <v>Hợp lý</v>
      </c>
      <c r="V89" s="93">
        <f t="shared" si="4"/>
        <v>0</v>
      </c>
      <c r="W89" s="177">
        <f>SUM(W90:W92)</f>
        <v>9648163</v>
      </c>
    </row>
    <row r="90" spans="1:23" s="54" customFormat="1" ht="30" customHeight="1">
      <c r="A90" s="86" t="s">
        <v>167</v>
      </c>
      <c r="B90" s="96" t="s">
        <v>188</v>
      </c>
      <c r="C90" s="86">
        <f>D90+E90</f>
        <v>34659215</v>
      </c>
      <c r="D90" s="112">
        <v>31419372</v>
      </c>
      <c r="E90" s="112">
        <v>3239843</v>
      </c>
      <c r="F90" s="112">
        <v>0</v>
      </c>
      <c r="G90" s="112">
        <v>117880</v>
      </c>
      <c r="H90" s="86">
        <f>I90+R90</f>
        <v>34659215</v>
      </c>
      <c r="I90" s="86">
        <f>J90+K90+L90+M90+N90+O90+P90+Q90</f>
        <v>9717072</v>
      </c>
      <c r="J90" s="112">
        <v>763605</v>
      </c>
      <c r="K90" s="112">
        <v>326938</v>
      </c>
      <c r="L90" s="112">
        <v>0</v>
      </c>
      <c r="M90" s="112">
        <v>8626529</v>
      </c>
      <c r="N90" s="112">
        <v>0</v>
      </c>
      <c r="O90" s="112">
        <v>0</v>
      </c>
      <c r="P90" s="112">
        <v>0</v>
      </c>
      <c r="Q90" s="113">
        <v>0</v>
      </c>
      <c r="R90" s="138">
        <v>24942143</v>
      </c>
      <c r="S90" s="139">
        <f>C90-F90-J90-K90-L90</f>
        <v>33568672</v>
      </c>
      <c r="T90" s="95">
        <f t="shared" si="2"/>
        <v>11.222958932485012</v>
      </c>
      <c r="U90" s="92" t="str">
        <f t="shared" si="3"/>
        <v>Hợp lý</v>
      </c>
      <c r="V90" s="93">
        <f t="shared" si="4"/>
        <v>0</v>
      </c>
      <c r="W90" s="175">
        <v>4742511</v>
      </c>
    </row>
    <row r="91" spans="1:23" s="54" customFormat="1" ht="30" customHeight="1">
      <c r="A91" s="86" t="s">
        <v>168</v>
      </c>
      <c r="B91" s="96" t="s">
        <v>198</v>
      </c>
      <c r="C91" s="86">
        <f>D91+E91</f>
        <v>146654606</v>
      </c>
      <c r="D91" s="112">
        <v>54803578</v>
      </c>
      <c r="E91" s="112">
        <v>91851028</v>
      </c>
      <c r="F91" s="112">
        <v>276810</v>
      </c>
      <c r="G91" s="112">
        <v>0</v>
      </c>
      <c r="H91" s="86">
        <f>I91+R91</f>
        <v>146377796</v>
      </c>
      <c r="I91" s="86">
        <f>J91+K91+L91+M91+N91+O91+P91+Q91</f>
        <v>101765370</v>
      </c>
      <c r="J91" s="112">
        <v>966809</v>
      </c>
      <c r="K91" s="112">
        <v>1116</v>
      </c>
      <c r="L91" s="112">
        <v>0</v>
      </c>
      <c r="M91" s="112">
        <v>100797445</v>
      </c>
      <c r="N91" s="112">
        <v>0</v>
      </c>
      <c r="O91" s="112">
        <v>0</v>
      </c>
      <c r="P91" s="112">
        <v>0</v>
      </c>
      <c r="Q91" s="113">
        <v>0</v>
      </c>
      <c r="R91" s="138">
        <v>44612426</v>
      </c>
      <c r="S91" s="139">
        <f>C91-F91-J91-K91-L91</f>
        <v>145409871</v>
      </c>
      <c r="T91" s="95">
        <f t="shared" si="2"/>
        <v>0.9511339662991447</v>
      </c>
      <c r="U91" s="92" t="str">
        <f t="shared" si="3"/>
        <v>Hợp lý</v>
      </c>
      <c r="V91" s="93">
        <f t="shared" si="4"/>
        <v>0</v>
      </c>
      <c r="W91" s="175">
        <v>3758992</v>
      </c>
    </row>
    <row r="92" spans="1:23" s="54" customFormat="1" ht="30" customHeight="1">
      <c r="A92" s="86" t="s">
        <v>244</v>
      </c>
      <c r="B92" s="96" t="s">
        <v>262</v>
      </c>
      <c r="C92" s="86">
        <f>D92+E92</f>
        <v>63267535</v>
      </c>
      <c r="D92" s="112">
        <v>49627417</v>
      </c>
      <c r="E92" s="112">
        <v>13640118</v>
      </c>
      <c r="F92" s="112">
        <v>0</v>
      </c>
      <c r="G92" s="112">
        <v>0</v>
      </c>
      <c r="H92" s="86">
        <f>I92+R92</f>
        <v>63267535</v>
      </c>
      <c r="I92" s="86">
        <f>J92+K92+L92+M92+N92+O92+P92+Q92</f>
        <v>25550107</v>
      </c>
      <c r="J92" s="112">
        <v>1466598</v>
      </c>
      <c r="K92" s="112">
        <v>0</v>
      </c>
      <c r="L92" s="112">
        <v>0</v>
      </c>
      <c r="M92" s="112">
        <v>24083509</v>
      </c>
      <c r="N92" s="112">
        <v>0</v>
      </c>
      <c r="O92" s="112">
        <v>0</v>
      </c>
      <c r="P92" s="112">
        <v>0</v>
      </c>
      <c r="Q92" s="113">
        <v>0</v>
      </c>
      <c r="R92" s="138">
        <v>37717428</v>
      </c>
      <c r="S92" s="139">
        <f>C92-F92-G92-J92-K92-L92</f>
        <v>61800937</v>
      </c>
      <c r="T92" s="95">
        <f>(J92+K92+L92)/I92*100</f>
        <v>5.740085550326659</v>
      </c>
      <c r="U92" s="92" t="str">
        <f>IF(C92-F92-H92=0,"Hợp lý","Kiểm tra")</f>
        <v>Hợp lý</v>
      </c>
      <c r="V92" s="93">
        <f t="shared" si="4"/>
        <v>0</v>
      </c>
      <c r="W92" s="175">
        <v>1146660</v>
      </c>
    </row>
    <row r="93" spans="1:23" s="54" customFormat="1" ht="30" customHeight="1" hidden="1">
      <c r="A93" s="86" t="s">
        <v>140</v>
      </c>
      <c r="B93" s="96"/>
      <c r="C93" s="86">
        <f>D93+E93</f>
        <v>0</v>
      </c>
      <c r="D93" s="98"/>
      <c r="E93" s="98"/>
      <c r="F93" s="98"/>
      <c r="G93" s="98"/>
      <c r="H93" s="86">
        <f>I93+R93</f>
        <v>0</v>
      </c>
      <c r="I93" s="86">
        <f>J93+K93+L93+M93+N93+O93+P93+Q93</f>
        <v>0</v>
      </c>
      <c r="J93" s="98"/>
      <c r="K93" s="98"/>
      <c r="L93" s="98"/>
      <c r="M93" s="98"/>
      <c r="N93" s="98"/>
      <c r="O93" s="98"/>
      <c r="P93" s="98"/>
      <c r="Q93" s="99"/>
      <c r="R93" s="140"/>
      <c r="S93" s="139">
        <f>C93-F93-G93-J93-K93-L93</f>
        <v>0</v>
      </c>
      <c r="T93" s="95" t="e">
        <f t="shared" si="2"/>
        <v>#DIV/0!</v>
      </c>
      <c r="U93" s="92" t="str">
        <f t="shared" si="3"/>
        <v>Hợp lý</v>
      </c>
      <c r="V93" s="93">
        <f t="shared" si="4"/>
        <v>0</v>
      </c>
      <c r="W93" s="175"/>
    </row>
    <row r="94" spans="1:23" s="94" customFormat="1" ht="30" customHeight="1">
      <c r="A94" s="67" t="s">
        <v>47</v>
      </c>
      <c r="B94" s="97" t="s">
        <v>170</v>
      </c>
      <c r="C94" s="67">
        <f>C95+C96+C97+C100</f>
        <v>40524569</v>
      </c>
      <c r="D94" s="67">
        <f aca="true" t="shared" si="43" ref="D94:R94">D95+D96+D97+D100</f>
        <v>21756512</v>
      </c>
      <c r="E94" s="67">
        <f t="shared" si="43"/>
        <v>18768057</v>
      </c>
      <c r="F94" s="67">
        <f t="shared" si="43"/>
        <v>0</v>
      </c>
      <c r="G94" s="67">
        <f t="shared" si="43"/>
        <v>0</v>
      </c>
      <c r="H94" s="67">
        <f t="shared" si="43"/>
        <v>40524569</v>
      </c>
      <c r="I94" s="67">
        <f t="shared" si="43"/>
        <v>25100771</v>
      </c>
      <c r="J94" s="67">
        <f t="shared" si="43"/>
        <v>1664859</v>
      </c>
      <c r="K94" s="67">
        <f t="shared" si="43"/>
        <v>15231</v>
      </c>
      <c r="L94" s="67">
        <f t="shared" si="43"/>
        <v>0</v>
      </c>
      <c r="M94" s="67">
        <f t="shared" si="43"/>
        <v>23416145</v>
      </c>
      <c r="N94" s="67">
        <f t="shared" si="43"/>
        <v>0</v>
      </c>
      <c r="O94" s="67">
        <f t="shared" si="43"/>
        <v>3502</v>
      </c>
      <c r="P94" s="67">
        <f t="shared" si="43"/>
        <v>0</v>
      </c>
      <c r="Q94" s="67">
        <f t="shared" si="43"/>
        <v>1034</v>
      </c>
      <c r="R94" s="67">
        <f t="shared" si="43"/>
        <v>15423798</v>
      </c>
      <c r="S94" s="141">
        <f>C94-F94-J94-K94-L94</f>
        <v>38844479</v>
      </c>
      <c r="T94" s="91">
        <f t="shared" si="2"/>
        <v>6.693380055935334</v>
      </c>
      <c r="U94" s="92" t="str">
        <f t="shared" si="3"/>
        <v>Hợp lý</v>
      </c>
      <c r="V94" s="93">
        <f t="shared" si="4"/>
        <v>0</v>
      </c>
      <c r="W94" s="174">
        <f>SUM(W95:W97)</f>
        <v>3119449</v>
      </c>
    </row>
    <row r="95" spans="1:23" s="54" customFormat="1" ht="30" customHeight="1">
      <c r="A95" s="86" t="s">
        <v>171</v>
      </c>
      <c r="B95" s="130" t="s">
        <v>169</v>
      </c>
      <c r="C95" s="86">
        <f>D95+E95</f>
        <v>14910510</v>
      </c>
      <c r="D95" s="112">
        <v>9288128</v>
      </c>
      <c r="E95" s="112">
        <v>5622382</v>
      </c>
      <c r="F95" s="112">
        <v>0</v>
      </c>
      <c r="G95" s="112">
        <v>0</v>
      </c>
      <c r="H95" s="86">
        <f>I95+R95</f>
        <v>14910510</v>
      </c>
      <c r="I95" s="86">
        <f>J95+K95+L95+M95+N95+O95+P95+Q95</f>
        <v>6359849</v>
      </c>
      <c r="J95" s="112">
        <v>696535</v>
      </c>
      <c r="K95" s="112">
        <v>5619</v>
      </c>
      <c r="L95" s="112">
        <v>0</v>
      </c>
      <c r="M95" s="112">
        <v>5654193</v>
      </c>
      <c r="N95" s="112">
        <v>0</v>
      </c>
      <c r="O95" s="112">
        <v>3502</v>
      </c>
      <c r="P95" s="112">
        <v>0</v>
      </c>
      <c r="Q95" s="113">
        <v>0</v>
      </c>
      <c r="R95" s="138">
        <v>8550661</v>
      </c>
      <c r="S95" s="139">
        <f>C95-F95-J95-K95-L95</f>
        <v>14208356</v>
      </c>
      <c r="T95" s="95">
        <f t="shared" si="2"/>
        <v>11.040419355868353</v>
      </c>
      <c r="U95" s="92" t="str">
        <f t="shared" si="3"/>
        <v>Hợp lý</v>
      </c>
      <c r="V95" s="93">
        <f t="shared" si="4"/>
        <v>0</v>
      </c>
      <c r="W95" s="175">
        <v>2011643</v>
      </c>
    </row>
    <row r="96" spans="1:23" s="54" customFormat="1" ht="30" customHeight="1">
      <c r="A96" s="86" t="s">
        <v>172</v>
      </c>
      <c r="B96" s="73" t="s">
        <v>200</v>
      </c>
      <c r="C96" s="86">
        <f>D96+E96</f>
        <v>8919292</v>
      </c>
      <c r="D96" s="112">
        <v>7037636</v>
      </c>
      <c r="E96" s="112">
        <v>1881656</v>
      </c>
      <c r="F96" s="112">
        <v>0</v>
      </c>
      <c r="G96" s="112">
        <v>0</v>
      </c>
      <c r="H96" s="86">
        <f>I96+R96</f>
        <v>8919292</v>
      </c>
      <c r="I96" s="86">
        <f>J96+K96+L96+M96+N96+O96+P96+Q96</f>
        <v>4198762</v>
      </c>
      <c r="J96" s="112">
        <v>121217</v>
      </c>
      <c r="K96" s="112">
        <v>8142</v>
      </c>
      <c r="L96" s="112">
        <v>0</v>
      </c>
      <c r="M96" s="112">
        <v>4069403</v>
      </c>
      <c r="N96" s="112">
        <v>0</v>
      </c>
      <c r="O96" s="112">
        <v>0</v>
      </c>
      <c r="P96" s="112">
        <v>0</v>
      </c>
      <c r="Q96" s="113">
        <v>0</v>
      </c>
      <c r="R96" s="138">
        <v>4720530</v>
      </c>
      <c r="S96" s="139">
        <f>C96-F96-J96-K96-L96</f>
        <v>8789933</v>
      </c>
      <c r="T96" s="95">
        <f t="shared" si="2"/>
        <v>3.080884317806058</v>
      </c>
      <c r="U96" s="92" t="str">
        <f t="shared" si="3"/>
        <v>Hợp lý</v>
      </c>
      <c r="V96" s="93">
        <f t="shared" si="4"/>
        <v>0</v>
      </c>
      <c r="W96" s="175">
        <v>945471</v>
      </c>
    </row>
    <row r="97" spans="1:23" s="54" customFormat="1" ht="30" customHeight="1">
      <c r="A97" s="86" t="s">
        <v>258</v>
      </c>
      <c r="B97" s="73" t="s">
        <v>267</v>
      </c>
      <c r="C97" s="86">
        <f>D97+E97</f>
        <v>16694767</v>
      </c>
      <c r="D97" s="112">
        <v>5430748</v>
      </c>
      <c r="E97" s="112">
        <v>11264019</v>
      </c>
      <c r="F97" s="112">
        <v>0</v>
      </c>
      <c r="G97" s="112">
        <v>0</v>
      </c>
      <c r="H97" s="86">
        <f>I97+R97</f>
        <v>16694767</v>
      </c>
      <c r="I97" s="86">
        <f>J97+K97+L97+M97+N97+O97+P97+Q97</f>
        <v>14542160</v>
      </c>
      <c r="J97" s="112">
        <v>847107</v>
      </c>
      <c r="K97" s="112">
        <v>1470</v>
      </c>
      <c r="L97" s="112">
        <v>0</v>
      </c>
      <c r="M97" s="112">
        <v>13692549</v>
      </c>
      <c r="N97" s="112">
        <v>0</v>
      </c>
      <c r="O97" s="112">
        <v>0</v>
      </c>
      <c r="P97" s="112">
        <v>0</v>
      </c>
      <c r="Q97" s="113">
        <v>1034</v>
      </c>
      <c r="R97" s="138">
        <v>2152607</v>
      </c>
      <c r="S97" s="139">
        <f>C97-F97-J97-K97-L97</f>
        <v>15846190</v>
      </c>
      <c r="T97" s="95">
        <f t="shared" si="2"/>
        <v>5.835288567860621</v>
      </c>
      <c r="U97" s="92" t="str">
        <f t="shared" si="3"/>
        <v>Hợp lý</v>
      </c>
      <c r="V97" s="93">
        <f t="shared" si="4"/>
        <v>0</v>
      </c>
      <c r="W97" s="175">
        <v>162335</v>
      </c>
    </row>
    <row r="98" spans="1:23" s="54" customFormat="1" ht="30" customHeight="1" hidden="1">
      <c r="A98" s="86"/>
      <c r="B98" s="130"/>
      <c r="C98" s="86"/>
      <c r="D98" s="112"/>
      <c r="E98" s="112"/>
      <c r="F98" s="112"/>
      <c r="G98" s="112"/>
      <c r="H98" s="86"/>
      <c r="I98" s="86"/>
      <c r="J98" s="112"/>
      <c r="K98" s="112"/>
      <c r="L98" s="112"/>
      <c r="M98" s="112"/>
      <c r="N98" s="112"/>
      <c r="O98" s="112"/>
      <c r="P98" s="112"/>
      <c r="Q98" s="113"/>
      <c r="R98" s="138"/>
      <c r="S98" s="139"/>
      <c r="T98" s="95"/>
      <c r="U98" s="92"/>
      <c r="V98" s="93">
        <f t="shared" si="4"/>
        <v>0</v>
      </c>
      <c r="W98" s="175"/>
    </row>
    <row r="99" spans="1:23" s="54" customFormat="1" ht="30" customHeight="1" hidden="1">
      <c r="A99" s="86"/>
      <c r="B99" s="130"/>
      <c r="C99" s="86"/>
      <c r="D99" s="112"/>
      <c r="E99" s="112"/>
      <c r="F99" s="112"/>
      <c r="G99" s="112"/>
      <c r="H99" s="86"/>
      <c r="I99" s="86"/>
      <c r="J99" s="112"/>
      <c r="K99" s="112"/>
      <c r="L99" s="112"/>
      <c r="M99" s="112"/>
      <c r="N99" s="112"/>
      <c r="O99" s="112"/>
      <c r="P99" s="112"/>
      <c r="Q99" s="113"/>
      <c r="R99" s="138"/>
      <c r="S99" s="139"/>
      <c r="T99" s="95"/>
      <c r="U99" s="92"/>
      <c r="V99" s="93">
        <f t="shared" si="4"/>
        <v>0</v>
      </c>
      <c r="W99" s="175"/>
    </row>
    <row r="100" spans="1:23" s="54" customFormat="1" ht="30" customHeight="1" hidden="1">
      <c r="A100" s="86" t="s">
        <v>150</v>
      </c>
      <c r="B100" s="96"/>
      <c r="C100" s="86">
        <f>D100+E100</f>
        <v>0</v>
      </c>
      <c r="D100" s="112"/>
      <c r="E100" s="112"/>
      <c r="F100" s="112"/>
      <c r="G100" s="112"/>
      <c r="H100" s="86">
        <f>I100+R100</f>
        <v>0</v>
      </c>
      <c r="I100" s="86">
        <f>J100+K100+L100+M100+N100+O100+P100+Q100</f>
        <v>0</v>
      </c>
      <c r="J100" s="112"/>
      <c r="K100" s="112"/>
      <c r="L100" s="112"/>
      <c r="M100" s="112"/>
      <c r="N100" s="112"/>
      <c r="O100" s="112"/>
      <c r="P100" s="112"/>
      <c r="Q100" s="113"/>
      <c r="R100" s="138"/>
      <c r="S100" s="139">
        <f>C100-F100-G100-J100-K100-L100</f>
        <v>0</v>
      </c>
      <c r="T100" s="95" t="e">
        <f t="shared" si="2"/>
        <v>#DIV/0!</v>
      </c>
      <c r="U100" s="92" t="str">
        <f t="shared" si="3"/>
        <v>Hợp lý</v>
      </c>
      <c r="V100" s="93">
        <f t="shared" si="4"/>
        <v>0</v>
      </c>
      <c r="W100" s="175"/>
    </row>
    <row r="101" spans="1:23" s="94" customFormat="1" ht="30" customHeight="1">
      <c r="A101" s="67" t="s">
        <v>48</v>
      </c>
      <c r="B101" s="97" t="s">
        <v>174</v>
      </c>
      <c r="C101" s="67">
        <f>SUM(C102:C109)</f>
        <v>355566299</v>
      </c>
      <c r="D101" s="67">
        <f aca="true" t="shared" si="44" ref="D101:R101">SUM(D102:D109)</f>
        <v>266535453</v>
      </c>
      <c r="E101" s="67">
        <f t="shared" si="44"/>
        <v>89030846</v>
      </c>
      <c r="F101" s="67">
        <f t="shared" si="44"/>
        <v>13550423</v>
      </c>
      <c r="G101" s="67">
        <f t="shared" si="44"/>
        <v>0</v>
      </c>
      <c r="H101" s="67">
        <f t="shared" si="44"/>
        <v>342015876</v>
      </c>
      <c r="I101" s="67">
        <f t="shared" si="44"/>
        <v>147650127</v>
      </c>
      <c r="J101" s="67">
        <f t="shared" si="44"/>
        <v>26207804</v>
      </c>
      <c r="K101" s="67">
        <f t="shared" si="44"/>
        <v>4779615</v>
      </c>
      <c r="L101" s="67">
        <f t="shared" si="44"/>
        <v>0</v>
      </c>
      <c r="M101" s="67">
        <f t="shared" si="44"/>
        <v>115095004</v>
      </c>
      <c r="N101" s="67">
        <f t="shared" si="44"/>
        <v>1359727</v>
      </c>
      <c r="O101" s="67">
        <f t="shared" si="44"/>
        <v>107977</v>
      </c>
      <c r="P101" s="67">
        <f t="shared" si="44"/>
        <v>0</v>
      </c>
      <c r="Q101" s="67">
        <f t="shared" si="44"/>
        <v>100000</v>
      </c>
      <c r="R101" s="67">
        <f t="shared" si="44"/>
        <v>194365749</v>
      </c>
      <c r="S101" s="141">
        <f>C101-F101-J101-K101-L101</f>
        <v>311028457</v>
      </c>
      <c r="T101" s="91">
        <f t="shared" si="2"/>
        <v>20.987058819123128</v>
      </c>
      <c r="U101" s="92" t="str">
        <f t="shared" si="3"/>
        <v>Hợp lý</v>
      </c>
      <c r="V101" s="93">
        <f t="shared" si="4"/>
        <v>0</v>
      </c>
      <c r="W101" s="174">
        <f>SUM(W102:W107)</f>
        <v>33056647</v>
      </c>
    </row>
    <row r="102" spans="1:23" s="54" customFormat="1" ht="30" customHeight="1">
      <c r="A102" s="86" t="s">
        <v>175</v>
      </c>
      <c r="B102" s="96" t="s">
        <v>268</v>
      </c>
      <c r="C102" s="86">
        <f>D102+E102</f>
        <v>51875666</v>
      </c>
      <c r="D102" s="112">
        <v>45653892</v>
      </c>
      <c r="E102" s="112">
        <v>6221774</v>
      </c>
      <c r="F102" s="112">
        <v>5101023</v>
      </c>
      <c r="G102" s="112"/>
      <c r="H102" s="86">
        <f>I102+R102</f>
        <v>46774643</v>
      </c>
      <c r="I102" s="86">
        <f>J102+K102+L102+M102+N102+O102+P102+Q102</f>
        <v>32226509</v>
      </c>
      <c r="J102" s="112">
        <v>8065445</v>
      </c>
      <c r="K102" s="112">
        <v>17500</v>
      </c>
      <c r="L102" s="112"/>
      <c r="M102" s="112">
        <v>24143564</v>
      </c>
      <c r="N102" s="112"/>
      <c r="O102" s="112"/>
      <c r="P102" s="112"/>
      <c r="Q102" s="113"/>
      <c r="R102" s="138">
        <v>14548134</v>
      </c>
      <c r="S102" s="139">
        <f>C102-F102-J102-K102-L102</f>
        <v>38691698</v>
      </c>
      <c r="T102" s="95">
        <f t="shared" si="2"/>
        <v>25.081664911331224</v>
      </c>
      <c r="U102" s="92" t="str">
        <f t="shared" si="3"/>
        <v>Hợp lý</v>
      </c>
      <c r="V102" s="93">
        <f t="shared" si="4"/>
        <v>0</v>
      </c>
      <c r="W102" s="175">
        <v>4109236</v>
      </c>
    </row>
    <row r="103" spans="1:23" s="54" customFormat="1" ht="30" customHeight="1">
      <c r="A103" s="86" t="s">
        <v>176</v>
      </c>
      <c r="B103" s="96" t="s">
        <v>177</v>
      </c>
      <c r="C103" s="86">
        <f aca="true" t="shared" si="45" ref="C103:C109">D103+E103</f>
        <v>78204217</v>
      </c>
      <c r="D103" s="112">
        <v>75428383</v>
      </c>
      <c r="E103" s="112">
        <v>2775834</v>
      </c>
      <c r="F103" s="112">
        <v>48542</v>
      </c>
      <c r="G103" s="112"/>
      <c r="H103" s="86">
        <f aca="true" t="shared" si="46" ref="H103:H109">I103+R103</f>
        <v>78155675</v>
      </c>
      <c r="I103" s="86">
        <f aca="true" t="shared" si="47" ref="I103:I109">J103+K103+L103+M103+N103+O103+P103+Q103</f>
        <v>36329700</v>
      </c>
      <c r="J103" s="112">
        <v>7849237</v>
      </c>
      <c r="K103" s="112">
        <v>27000</v>
      </c>
      <c r="L103" s="112"/>
      <c r="M103" s="112">
        <v>28353463</v>
      </c>
      <c r="N103" s="112"/>
      <c r="O103" s="112"/>
      <c r="P103" s="112"/>
      <c r="Q103" s="113">
        <v>100000</v>
      </c>
      <c r="R103" s="138">
        <v>41825975</v>
      </c>
      <c r="S103" s="139">
        <f aca="true" t="shared" si="48" ref="S103:S108">C103-F103-J103-K103-L103</f>
        <v>70279438</v>
      </c>
      <c r="T103" s="95">
        <f aca="true" t="shared" si="49" ref="T103:T151">(J103+K103+L103)/I103*100</f>
        <v>21.67988450221169</v>
      </c>
      <c r="U103" s="92" t="str">
        <f aca="true" t="shared" si="50" ref="U103:U151">IF(C103-F103-H103=0,"Hợp lý","Kiểm tra")</f>
        <v>Hợp lý</v>
      </c>
      <c r="V103" s="93">
        <f aca="true" t="shared" si="51" ref="V103:V150">C103-F103-H103</f>
        <v>0</v>
      </c>
      <c r="W103" s="175">
        <v>3983577</v>
      </c>
    </row>
    <row r="104" spans="1:23" s="54" customFormat="1" ht="30" customHeight="1">
      <c r="A104" s="86" t="s">
        <v>181</v>
      </c>
      <c r="B104" s="96" t="s">
        <v>178</v>
      </c>
      <c r="C104" s="86">
        <f t="shared" si="45"/>
        <v>29178103</v>
      </c>
      <c r="D104" s="112">
        <v>23557203</v>
      </c>
      <c r="E104" s="112">
        <v>5620900</v>
      </c>
      <c r="F104" s="112"/>
      <c r="G104" s="112"/>
      <c r="H104" s="86">
        <f t="shared" si="46"/>
        <v>29178103</v>
      </c>
      <c r="I104" s="86">
        <f t="shared" si="47"/>
        <v>10122726</v>
      </c>
      <c r="J104" s="112">
        <v>1763067</v>
      </c>
      <c r="K104" s="112">
        <v>352268</v>
      </c>
      <c r="L104" s="112"/>
      <c r="M104" s="112">
        <v>6847095</v>
      </c>
      <c r="N104" s="112">
        <v>1128319</v>
      </c>
      <c r="O104" s="112">
        <v>31977</v>
      </c>
      <c r="P104" s="112"/>
      <c r="Q104" s="113"/>
      <c r="R104" s="138">
        <v>19055377</v>
      </c>
      <c r="S104" s="139">
        <f t="shared" si="48"/>
        <v>27062768</v>
      </c>
      <c r="T104" s="95">
        <f t="shared" si="49"/>
        <v>20.89689081775008</v>
      </c>
      <c r="U104" s="92" t="str">
        <f t="shared" si="50"/>
        <v>Hợp lý</v>
      </c>
      <c r="V104" s="93">
        <f t="shared" si="51"/>
        <v>0</v>
      </c>
      <c r="W104" s="175">
        <v>2405385</v>
      </c>
    </row>
    <row r="105" spans="1:23" s="54" customFormat="1" ht="30" customHeight="1">
      <c r="A105" s="86" t="s">
        <v>182</v>
      </c>
      <c r="B105" s="96" t="s">
        <v>285</v>
      </c>
      <c r="C105" s="86">
        <f t="shared" si="45"/>
        <v>82985948</v>
      </c>
      <c r="D105" s="112">
        <v>75957062</v>
      </c>
      <c r="E105" s="112">
        <v>7028886</v>
      </c>
      <c r="F105" s="112">
        <v>7598751</v>
      </c>
      <c r="G105" s="112"/>
      <c r="H105" s="86">
        <f t="shared" si="46"/>
        <v>75387197</v>
      </c>
      <c r="I105" s="86">
        <f t="shared" si="47"/>
        <v>36967192</v>
      </c>
      <c r="J105" s="112">
        <v>4882151</v>
      </c>
      <c r="K105" s="112">
        <v>3082490</v>
      </c>
      <c r="L105" s="112">
        <v>0</v>
      </c>
      <c r="M105" s="112">
        <v>28926551</v>
      </c>
      <c r="N105" s="112"/>
      <c r="O105" s="112">
        <v>76000</v>
      </c>
      <c r="P105" s="112"/>
      <c r="Q105" s="113"/>
      <c r="R105" s="138">
        <v>38420005</v>
      </c>
      <c r="S105" s="139">
        <f t="shared" si="48"/>
        <v>67422556</v>
      </c>
      <c r="T105" s="95">
        <f t="shared" si="49"/>
        <v>21.54516090916508</v>
      </c>
      <c r="U105" s="92" t="str">
        <f t="shared" si="50"/>
        <v>Hợp lý</v>
      </c>
      <c r="V105" s="93">
        <f t="shared" si="51"/>
        <v>0</v>
      </c>
      <c r="W105" s="175">
        <v>11603133</v>
      </c>
    </row>
    <row r="106" spans="1:23" s="54" customFormat="1" ht="30" customHeight="1">
      <c r="A106" s="86" t="s">
        <v>183</v>
      </c>
      <c r="B106" s="96" t="s">
        <v>278</v>
      </c>
      <c r="C106" s="86">
        <f t="shared" si="45"/>
        <v>81829896</v>
      </c>
      <c r="D106" s="112">
        <v>18796587</v>
      </c>
      <c r="E106" s="112">
        <v>63033309</v>
      </c>
      <c r="F106" s="112">
        <v>2192</v>
      </c>
      <c r="G106" s="112"/>
      <c r="H106" s="86">
        <f t="shared" si="46"/>
        <v>81827704</v>
      </c>
      <c r="I106" s="86">
        <f t="shared" si="47"/>
        <v>17100063</v>
      </c>
      <c r="J106" s="112">
        <v>1663463</v>
      </c>
      <c r="K106" s="112">
        <v>846932</v>
      </c>
      <c r="L106" s="112"/>
      <c r="M106" s="112">
        <v>14358260</v>
      </c>
      <c r="N106" s="112">
        <v>231408</v>
      </c>
      <c r="O106" s="112"/>
      <c r="P106" s="112"/>
      <c r="Q106" s="113"/>
      <c r="R106" s="138">
        <v>64727641</v>
      </c>
      <c r="S106" s="139">
        <f t="shared" si="48"/>
        <v>79317309</v>
      </c>
      <c r="T106" s="95">
        <f t="shared" si="49"/>
        <v>14.680618428130938</v>
      </c>
      <c r="U106" s="92" t="str">
        <f t="shared" si="50"/>
        <v>Hợp lý</v>
      </c>
      <c r="V106" s="93">
        <f t="shared" si="51"/>
        <v>0</v>
      </c>
      <c r="W106" s="175">
        <v>2874512</v>
      </c>
    </row>
    <row r="107" spans="1:23" s="54" customFormat="1" ht="30" customHeight="1">
      <c r="A107" s="86" t="s">
        <v>184</v>
      </c>
      <c r="B107" s="96" t="s">
        <v>279</v>
      </c>
      <c r="C107" s="86">
        <f t="shared" si="45"/>
        <v>31492469</v>
      </c>
      <c r="D107" s="112">
        <v>27142326</v>
      </c>
      <c r="E107" s="112">
        <v>4350143</v>
      </c>
      <c r="F107" s="112">
        <v>799915</v>
      </c>
      <c r="G107" s="112"/>
      <c r="H107" s="86">
        <f t="shared" si="46"/>
        <v>30692554</v>
      </c>
      <c r="I107" s="86">
        <f t="shared" si="47"/>
        <v>14903937</v>
      </c>
      <c r="J107" s="112">
        <v>1984441</v>
      </c>
      <c r="K107" s="112">
        <v>453425</v>
      </c>
      <c r="L107" s="112">
        <v>0</v>
      </c>
      <c r="M107" s="112">
        <v>12466071</v>
      </c>
      <c r="N107" s="112"/>
      <c r="O107" s="112"/>
      <c r="P107" s="112"/>
      <c r="Q107" s="113"/>
      <c r="R107" s="138">
        <v>15788617</v>
      </c>
      <c r="S107" s="139">
        <f t="shared" si="48"/>
        <v>28254688</v>
      </c>
      <c r="T107" s="95">
        <f t="shared" si="49"/>
        <v>16.35719474659615</v>
      </c>
      <c r="U107" s="92" t="str">
        <f t="shared" si="50"/>
        <v>Hợp lý</v>
      </c>
      <c r="V107" s="93">
        <f t="shared" si="51"/>
        <v>0</v>
      </c>
      <c r="W107" s="175">
        <v>8080804</v>
      </c>
    </row>
    <row r="108" spans="1:23" s="54" customFormat="1" ht="30" customHeight="1" hidden="1">
      <c r="A108" s="86" t="s">
        <v>185</v>
      </c>
      <c r="B108" s="96"/>
      <c r="C108" s="86">
        <f t="shared" si="45"/>
        <v>0</v>
      </c>
      <c r="D108" s="112"/>
      <c r="E108" s="112"/>
      <c r="F108" s="112"/>
      <c r="G108" s="112"/>
      <c r="H108" s="86">
        <f t="shared" si="46"/>
        <v>0</v>
      </c>
      <c r="I108" s="86">
        <f t="shared" si="47"/>
        <v>0</v>
      </c>
      <c r="J108" s="112"/>
      <c r="K108" s="112"/>
      <c r="L108" s="112"/>
      <c r="M108" s="112"/>
      <c r="N108" s="112"/>
      <c r="O108" s="112"/>
      <c r="P108" s="112"/>
      <c r="Q108" s="113"/>
      <c r="R108" s="138"/>
      <c r="S108" s="139">
        <f t="shared" si="48"/>
        <v>0</v>
      </c>
      <c r="T108" s="95" t="e">
        <f t="shared" si="49"/>
        <v>#DIV/0!</v>
      </c>
      <c r="U108" s="92" t="str">
        <f t="shared" si="50"/>
        <v>Hợp lý</v>
      </c>
      <c r="V108" s="93">
        <f t="shared" si="51"/>
        <v>0</v>
      </c>
      <c r="W108" s="175"/>
    </row>
    <row r="109" spans="1:23" s="54" customFormat="1" ht="30" customHeight="1" hidden="1">
      <c r="A109" s="86" t="s">
        <v>150</v>
      </c>
      <c r="B109" s="96"/>
      <c r="C109" s="86">
        <f t="shared" si="45"/>
        <v>0</v>
      </c>
      <c r="D109" s="98"/>
      <c r="E109" s="98"/>
      <c r="F109" s="98"/>
      <c r="G109" s="98"/>
      <c r="H109" s="86">
        <f t="shared" si="46"/>
        <v>0</v>
      </c>
      <c r="I109" s="86">
        <f t="shared" si="47"/>
        <v>0</v>
      </c>
      <c r="J109" s="98"/>
      <c r="K109" s="98"/>
      <c r="L109" s="98"/>
      <c r="M109" s="98"/>
      <c r="N109" s="98"/>
      <c r="O109" s="98"/>
      <c r="P109" s="98"/>
      <c r="Q109" s="99"/>
      <c r="R109" s="140"/>
      <c r="S109" s="139">
        <f>C109-F109-G109-J109-K109-L109</f>
        <v>0</v>
      </c>
      <c r="T109" s="95" t="e">
        <f t="shared" si="49"/>
        <v>#DIV/0!</v>
      </c>
      <c r="U109" s="92" t="str">
        <f t="shared" si="50"/>
        <v>Hợp lý</v>
      </c>
      <c r="V109" s="93">
        <f t="shared" si="51"/>
        <v>0</v>
      </c>
      <c r="W109" s="175"/>
    </row>
    <row r="110" spans="1:23" s="94" customFormat="1" ht="30" customHeight="1">
      <c r="A110" s="67" t="s">
        <v>63</v>
      </c>
      <c r="B110" s="97" t="s">
        <v>186</v>
      </c>
      <c r="C110" s="67">
        <f>SUM(C111:C115)</f>
        <v>97744138</v>
      </c>
      <c r="D110" s="67">
        <f aca="true" t="shared" si="52" ref="D110:S110">SUM(D111:D115)</f>
        <v>61949662</v>
      </c>
      <c r="E110" s="67">
        <f t="shared" si="52"/>
        <v>35794476</v>
      </c>
      <c r="F110" s="67">
        <f t="shared" si="52"/>
        <v>3352476</v>
      </c>
      <c r="G110" s="67">
        <f t="shared" si="52"/>
        <v>7471755</v>
      </c>
      <c r="H110" s="67">
        <f t="shared" si="52"/>
        <v>94391662</v>
      </c>
      <c r="I110" s="67">
        <f t="shared" si="52"/>
        <v>60421373</v>
      </c>
      <c r="J110" s="67">
        <f t="shared" si="52"/>
        <v>6985785</v>
      </c>
      <c r="K110" s="67">
        <f t="shared" si="52"/>
        <v>1086968</v>
      </c>
      <c r="L110" s="67">
        <f t="shared" si="52"/>
        <v>0</v>
      </c>
      <c r="M110" s="67">
        <f t="shared" si="52"/>
        <v>46945999</v>
      </c>
      <c r="N110" s="67">
        <f t="shared" si="52"/>
        <v>5402621</v>
      </c>
      <c r="O110" s="67">
        <f t="shared" si="52"/>
        <v>0</v>
      </c>
      <c r="P110" s="67">
        <f t="shared" si="52"/>
        <v>0</v>
      </c>
      <c r="Q110" s="67">
        <f t="shared" si="52"/>
        <v>0</v>
      </c>
      <c r="R110" s="67">
        <f t="shared" si="52"/>
        <v>33970289</v>
      </c>
      <c r="S110" s="67">
        <f t="shared" si="52"/>
        <v>86318909</v>
      </c>
      <c r="T110" s="91">
        <f t="shared" si="49"/>
        <v>13.360757293615292</v>
      </c>
      <c r="U110" s="92" t="str">
        <f t="shared" si="50"/>
        <v>Hợp lý</v>
      </c>
      <c r="V110" s="93">
        <f t="shared" si="51"/>
        <v>0</v>
      </c>
      <c r="W110" s="174">
        <f>SUM(W111:W113)</f>
        <v>22169155</v>
      </c>
    </row>
    <row r="111" spans="1:23" s="54" customFormat="1" ht="30" customHeight="1">
      <c r="A111" s="86" t="s">
        <v>187</v>
      </c>
      <c r="B111" s="96" t="s">
        <v>189</v>
      </c>
      <c r="C111" s="86">
        <f>D111+E111</f>
        <v>35265029</v>
      </c>
      <c r="D111" s="112">
        <v>16757280</v>
      </c>
      <c r="E111" s="112">
        <v>18507749</v>
      </c>
      <c r="F111" s="112">
        <v>3322476</v>
      </c>
      <c r="G111" s="112">
        <v>7471755</v>
      </c>
      <c r="H111" s="86">
        <f>I111+R111</f>
        <v>31942553</v>
      </c>
      <c r="I111" s="86">
        <f>J111+K111+L111+M111+N111+O111+P111+Q111</f>
        <v>17371265</v>
      </c>
      <c r="J111" s="112">
        <v>3370139</v>
      </c>
      <c r="K111" s="112">
        <v>0</v>
      </c>
      <c r="L111" s="112">
        <v>0</v>
      </c>
      <c r="M111" s="112">
        <v>14001126</v>
      </c>
      <c r="N111" s="112">
        <v>0</v>
      </c>
      <c r="O111" s="112">
        <v>0</v>
      </c>
      <c r="P111" s="112">
        <v>0</v>
      </c>
      <c r="Q111" s="113">
        <v>0</v>
      </c>
      <c r="R111" s="138">
        <v>14571288</v>
      </c>
      <c r="S111" s="139">
        <f>C111-F111-J111-K111-L111</f>
        <v>28572414</v>
      </c>
      <c r="T111" s="95">
        <f t="shared" si="49"/>
        <v>19.400653895959792</v>
      </c>
      <c r="U111" s="92" t="str">
        <f t="shared" si="50"/>
        <v>Hợp lý</v>
      </c>
      <c r="V111" s="93">
        <f t="shared" si="51"/>
        <v>0</v>
      </c>
      <c r="W111" s="175">
        <v>22169155</v>
      </c>
    </row>
    <row r="112" spans="1:23" s="54" customFormat="1" ht="30" customHeight="1">
      <c r="A112" s="86" t="s">
        <v>191</v>
      </c>
      <c r="B112" s="96" t="s">
        <v>247</v>
      </c>
      <c r="C112" s="86">
        <f>D112+E112</f>
        <v>28486219</v>
      </c>
      <c r="D112" s="112">
        <v>19385308</v>
      </c>
      <c r="E112" s="112">
        <v>9100911</v>
      </c>
      <c r="F112" s="112">
        <v>0</v>
      </c>
      <c r="G112" s="112">
        <v>0</v>
      </c>
      <c r="H112" s="86">
        <f>I112+R112</f>
        <v>28486219</v>
      </c>
      <c r="I112" s="86">
        <f>J112+K112+L112+M112+N112+O112+P112+Q112</f>
        <v>20153736</v>
      </c>
      <c r="J112" s="112">
        <v>3139816</v>
      </c>
      <c r="K112" s="112">
        <v>1074968</v>
      </c>
      <c r="L112" s="112">
        <v>0</v>
      </c>
      <c r="M112" s="112">
        <v>12019703</v>
      </c>
      <c r="N112" s="112">
        <v>3919249</v>
      </c>
      <c r="O112" s="112">
        <v>0</v>
      </c>
      <c r="P112" s="112">
        <v>0</v>
      </c>
      <c r="Q112" s="113">
        <v>0</v>
      </c>
      <c r="R112" s="138">
        <v>8332483</v>
      </c>
      <c r="S112" s="139">
        <f>C112-F112-J112-K112-L112</f>
        <v>24271435</v>
      </c>
      <c r="T112" s="95">
        <f t="shared" si="49"/>
        <v>20.913164685694007</v>
      </c>
      <c r="U112" s="92" t="str">
        <f t="shared" si="50"/>
        <v>Hợp lý</v>
      </c>
      <c r="V112" s="93">
        <f t="shared" si="51"/>
        <v>0</v>
      </c>
      <c r="W112" s="175"/>
    </row>
    <row r="113" spans="1:23" s="54" customFormat="1" ht="30" customHeight="1">
      <c r="A113" s="86" t="s">
        <v>192</v>
      </c>
      <c r="B113" s="96" t="s">
        <v>280</v>
      </c>
      <c r="C113" s="86">
        <f>D113+E113</f>
        <v>33992890</v>
      </c>
      <c r="D113" s="112">
        <v>25807074</v>
      </c>
      <c r="E113" s="112">
        <v>8185816</v>
      </c>
      <c r="F113" s="112">
        <v>30000</v>
      </c>
      <c r="G113" s="112">
        <v>0</v>
      </c>
      <c r="H113" s="86">
        <f>I113+R113</f>
        <v>33962890</v>
      </c>
      <c r="I113" s="86">
        <f>J113+K113+L113+M113+N113+O113+P113+Q113</f>
        <v>22896372</v>
      </c>
      <c r="J113" s="112">
        <v>475830</v>
      </c>
      <c r="K113" s="112">
        <v>12000</v>
      </c>
      <c r="L113" s="112">
        <v>0</v>
      </c>
      <c r="M113" s="112">
        <v>20925170</v>
      </c>
      <c r="N113" s="112">
        <v>1483372</v>
      </c>
      <c r="O113" s="112">
        <v>0</v>
      </c>
      <c r="P113" s="112">
        <v>0</v>
      </c>
      <c r="Q113" s="113">
        <v>0</v>
      </c>
      <c r="R113" s="138">
        <v>11066518</v>
      </c>
      <c r="S113" s="139">
        <f>C113-F113-J113-K113-L113</f>
        <v>33475060</v>
      </c>
      <c r="T113" s="95">
        <f>(J113+K113+L113)/I113*100</f>
        <v>2.130599555248316</v>
      </c>
      <c r="U113" s="92" t="str">
        <f t="shared" si="50"/>
        <v>Hợp lý</v>
      </c>
      <c r="V113" s="93">
        <f t="shared" si="51"/>
        <v>0</v>
      </c>
      <c r="W113" s="175"/>
    </row>
    <row r="114" spans="1:23" s="54" customFormat="1" ht="30" customHeight="1" hidden="1">
      <c r="A114" s="86" t="s">
        <v>246</v>
      </c>
      <c r="B114" s="96"/>
      <c r="C114" s="86">
        <f>D114+E114</f>
        <v>0</v>
      </c>
      <c r="D114" s="112">
        <v>0</v>
      </c>
      <c r="E114" s="112">
        <v>0</v>
      </c>
      <c r="F114" s="112">
        <v>0</v>
      </c>
      <c r="G114" s="112">
        <v>0</v>
      </c>
      <c r="H114" s="86">
        <f>I114+R114</f>
        <v>0</v>
      </c>
      <c r="I114" s="86">
        <f>J114+K114+L114+M114+N114+O114+P114+Q114</f>
        <v>0</v>
      </c>
      <c r="J114" s="112"/>
      <c r="K114" s="112"/>
      <c r="L114" s="112"/>
      <c r="M114" s="112"/>
      <c r="N114" s="112"/>
      <c r="O114" s="112"/>
      <c r="P114" s="112"/>
      <c r="Q114" s="113"/>
      <c r="R114" s="138"/>
      <c r="S114" s="139">
        <f>C114-F114-G114-J114-K114-L114</f>
        <v>0</v>
      </c>
      <c r="T114" s="95" t="e">
        <f>(J114+K114+L114)/I114*100</f>
        <v>#DIV/0!</v>
      </c>
      <c r="U114" s="92" t="str">
        <f>IF(C114-F114-H114=0,"Hợp lý","Kiểm tra")</f>
        <v>Hợp lý</v>
      </c>
      <c r="V114" s="93">
        <f t="shared" si="51"/>
        <v>0</v>
      </c>
      <c r="W114" s="175"/>
    </row>
    <row r="115" spans="1:23" s="54" customFormat="1" ht="30" customHeight="1" hidden="1">
      <c r="A115" s="86" t="s">
        <v>140</v>
      </c>
      <c r="B115" s="96"/>
      <c r="C115" s="86">
        <f>D115+E115</f>
        <v>0</v>
      </c>
      <c r="D115" s="98"/>
      <c r="E115" s="98"/>
      <c r="F115" s="98"/>
      <c r="G115" s="98"/>
      <c r="H115" s="86">
        <f>I115+R115</f>
        <v>0</v>
      </c>
      <c r="I115" s="86">
        <f>J115+K115+L115+M115+N115+O115+P115+Q115</f>
        <v>0</v>
      </c>
      <c r="J115" s="98"/>
      <c r="K115" s="98"/>
      <c r="L115" s="98"/>
      <c r="M115" s="98"/>
      <c r="N115" s="98"/>
      <c r="O115" s="98"/>
      <c r="P115" s="98"/>
      <c r="Q115" s="99"/>
      <c r="R115" s="140"/>
      <c r="S115" s="139">
        <f>C115-F115-G115-J115-K115-L115</f>
        <v>0</v>
      </c>
      <c r="T115" s="95" t="e">
        <f t="shared" si="49"/>
        <v>#DIV/0!</v>
      </c>
      <c r="U115" s="92" t="str">
        <f t="shared" si="50"/>
        <v>Hợp lý</v>
      </c>
      <c r="V115" s="93">
        <f t="shared" si="51"/>
        <v>0</v>
      </c>
      <c r="W115" s="175"/>
    </row>
    <row r="116" spans="1:23" s="94" customFormat="1" ht="30" customHeight="1">
      <c r="A116" s="67" t="s">
        <v>64</v>
      </c>
      <c r="B116" s="97" t="s">
        <v>193</v>
      </c>
      <c r="C116" s="67">
        <f>SUM(C117:C123)</f>
        <v>121496278</v>
      </c>
      <c r="D116" s="67">
        <f aca="true" t="shared" si="53" ref="D116:R116">SUM(D117:D123)</f>
        <v>110052567</v>
      </c>
      <c r="E116" s="67">
        <f t="shared" si="53"/>
        <v>11443711</v>
      </c>
      <c r="F116" s="67">
        <f t="shared" si="53"/>
        <v>150</v>
      </c>
      <c r="G116" s="67">
        <f t="shared" si="53"/>
        <v>0</v>
      </c>
      <c r="H116" s="67">
        <f t="shared" si="53"/>
        <v>121496128</v>
      </c>
      <c r="I116" s="67">
        <f t="shared" si="53"/>
        <v>34016937</v>
      </c>
      <c r="J116" s="67">
        <f t="shared" si="53"/>
        <v>8096549</v>
      </c>
      <c r="K116" s="67">
        <f t="shared" si="53"/>
        <v>2191189</v>
      </c>
      <c r="L116" s="67">
        <f t="shared" si="53"/>
        <v>0</v>
      </c>
      <c r="M116" s="67">
        <f t="shared" si="53"/>
        <v>23588088</v>
      </c>
      <c r="N116" s="67">
        <f t="shared" si="53"/>
        <v>39001</v>
      </c>
      <c r="O116" s="67">
        <f t="shared" si="53"/>
        <v>102110</v>
      </c>
      <c r="P116" s="67">
        <f t="shared" si="53"/>
        <v>0</v>
      </c>
      <c r="Q116" s="67">
        <f t="shared" si="53"/>
        <v>0</v>
      </c>
      <c r="R116" s="67">
        <f t="shared" si="53"/>
        <v>87479191</v>
      </c>
      <c r="S116" s="141">
        <f>C116-F116-J116-K116-L116</f>
        <v>111208390</v>
      </c>
      <c r="T116" s="91">
        <f t="shared" si="49"/>
        <v>30.242987485910326</v>
      </c>
      <c r="U116" s="92" t="str">
        <f t="shared" si="50"/>
        <v>Hợp lý</v>
      </c>
      <c r="V116" s="93">
        <f t="shared" si="51"/>
        <v>0</v>
      </c>
      <c r="W116" s="174">
        <f>SUM(W117:W120)</f>
        <v>14242700</v>
      </c>
    </row>
    <row r="117" spans="1:23" s="54" customFormat="1" ht="30" customHeight="1">
      <c r="A117" s="86" t="s">
        <v>194</v>
      </c>
      <c r="B117" s="96" t="s">
        <v>196</v>
      </c>
      <c r="C117" s="86">
        <f aca="true" t="shared" si="54" ref="C117:C123">D117+E117</f>
        <v>47308596</v>
      </c>
      <c r="D117" s="112">
        <v>45172894</v>
      </c>
      <c r="E117" s="112">
        <v>2135702</v>
      </c>
      <c r="F117" s="112">
        <v>150</v>
      </c>
      <c r="G117" s="112">
        <v>0</v>
      </c>
      <c r="H117" s="86">
        <f aca="true" t="shared" si="55" ref="H117:H123">I117+R117</f>
        <v>47308446</v>
      </c>
      <c r="I117" s="86">
        <f aca="true" t="shared" si="56" ref="I117:I123">J117+K117+L117+M117+N117+O117+P117+Q117</f>
        <v>6497216</v>
      </c>
      <c r="J117" s="112">
        <v>2116091</v>
      </c>
      <c r="K117" s="112">
        <v>2007529</v>
      </c>
      <c r="L117" s="112">
        <v>0</v>
      </c>
      <c r="M117" s="112">
        <v>2373596</v>
      </c>
      <c r="N117" s="112">
        <v>0</v>
      </c>
      <c r="O117" s="112">
        <v>0</v>
      </c>
      <c r="P117" s="112">
        <v>0</v>
      </c>
      <c r="Q117" s="113">
        <v>0</v>
      </c>
      <c r="R117" s="138">
        <v>40811230</v>
      </c>
      <c r="S117" s="139">
        <f>C117-F117-J117-K117-L117</f>
        <v>43184826</v>
      </c>
      <c r="T117" s="95">
        <f t="shared" si="49"/>
        <v>63.467491307045975</v>
      </c>
      <c r="U117" s="92" t="str">
        <f t="shared" si="50"/>
        <v>Hợp lý</v>
      </c>
      <c r="V117" s="93">
        <f t="shared" si="51"/>
        <v>0</v>
      </c>
      <c r="W117" s="175">
        <v>3432437</v>
      </c>
    </row>
    <row r="118" spans="1:23" s="54" customFormat="1" ht="30" customHeight="1">
      <c r="A118" s="86" t="s">
        <v>195</v>
      </c>
      <c r="B118" s="96" t="s">
        <v>199</v>
      </c>
      <c r="C118" s="86">
        <f t="shared" si="54"/>
        <v>28750053</v>
      </c>
      <c r="D118" s="112">
        <v>24276749</v>
      </c>
      <c r="E118" s="112">
        <v>4473304</v>
      </c>
      <c r="F118" s="112">
        <v>0</v>
      </c>
      <c r="G118" s="112">
        <v>0</v>
      </c>
      <c r="H118" s="86">
        <f t="shared" si="55"/>
        <v>28750053</v>
      </c>
      <c r="I118" s="86">
        <f t="shared" si="56"/>
        <v>10386184</v>
      </c>
      <c r="J118" s="112">
        <v>3855100</v>
      </c>
      <c r="K118" s="112">
        <v>23713</v>
      </c>
      <c r="L118" s="112">
        <v>0</v>
      </c>
      <c r="M118" s="112">
        <v>6507371</v>
      </c>
      <c r="N118" s="112">
        <v>0</v>
      </c>
      <c r="O118" s="112">
        <v>0</v>
      </c>
      <c r="P118" s="112">
        <v>0</v>
      </c>
      <c r="Q118" s="113">
        <v>0</v>
      </c>
      <c r="R118" s="138">
        <v>18363869</v>
      </c>
      <c r="S118" s="139">
        <f>C118-F118-J118-K118-L118</f>
        <v>24871240</v>
      </c>
      <c r="T118" s="95">
        <f t="shared" si="49"/>
        <v>37.345891426533555</v>
      </c>
      <c r="U118" s="92" t="str">
        <f t="shared" si="50"/>
        <v>Hợp lý</v>
      </c>
      <c r="V118" s="93">
        <f t="shared" si="51"/>
        <v>0</v>
      </c>
      <c r="W118" s="175">
        <v>5506393</v>
      </c>
    </row>
    <row r="119" spans="1:23" s="54" customFormat="1" ht="30" customHeight="1">
      <c r="A119" s="86" t="s">
        <v>201</v>
      </c>
      <c r="B119" s="96" t="s">
        <v>173</v>
      </c>
      <c r="C119" s="86">
        <f t="shared" si="54"/>
        <v>18925055</v>
      </c>
      <c r="D119" s="112">
        <v>17447968</v>
      </c>
      <c r="E119" s="112">
        <v>1477087</v>
      </c>
      <c r="F119" s="112">
        <v>0</v>
      </c>
      <c r="G119" s="112">
        <v>0</v>
      </c>
      <c r="H119" s="86">
        <f t="shared" si="55"/>
        <v>18925055</v>
      </c>
      <c r="I119" s="86">
        <f t="shared" si="56"/>
        <v>9009871</v>
      </c>
      <c r="J119" s="112">
        <v>1146593</v>
      </c>
      <c r="K119" s="112">
        <v>100545</v>
      </c>
      <c r="L119" s="112">
        <v>0</v>
      </c>
      <c r="M119" s="112">
        <v>7723732</v>
      </c>
      <c r="N119" s="112">
        <v>39001</v>
      </c>
      <c r="O119" s="112">
        <v>0</v>
      </c>
      <c r="P119" s="112">
        <v>0</v>
      </c>
      <c r="Q119" s="113">
        <v>0</v>
      </c>
      <c r="R119" s="138">
        <v>9915184</v>
      </c>
      <c r="S119" s="139">
        <f>C119-F119-J119-K119-L119</f>
        <v>17677917</v>
      </c>
      <c r="T119" s="95">
        <f t="shared" si="49"/>
        <v>13.841907392458783</v>
      </c>
      <c r="U119" s="92" t="str">
        <f t="shared" si="50"/>
        <v>Hợp lý</v>
      </c>
      <c r="V119" s="93">
        <f t="shared" si="51"/>
        <v>0</v>
      </c>
      <c r="W119" s="175">
        <v>4815168</v>
      </c>
    </row>
    <row r="120" spans="1:23" s="54" customFormat="1" ht="30" customHeight="1">
      <c r="A120" s="86" t="s">
        <v>202</v>
      </c>
      <c r="B120" s="96" t="s">
        <v>251</v>
      </c>
      <c r="C120" s="86">
        <f t="shared" si="54"/>
        <v>26512574</v>
      </c>
      <c r="D120" s="112">
        <v>23154956</v>
      </c>
      <c r="E120" s="112">
        <v>3357618</v>
      </c>
      <c r="F120" s="112">
        <v>0</v>
      </c>
      <c r="G120" s="112">
        <v>0</v>
      </c>
      <c r="H120" s="86">
        <f t="shared" si="55"/>
        <v>26512574</v>
      </c>
      <c r="I120" s="86">
        <f t="shared" si="56"/>
        <v>8123666</v>
      </c>
      <c r="J120" s="112">
        <v>978765</v>
      </c>
      <c r="K120" s="112">
        <v>59402</v>
      </c>
      <c r="L120" s="112">
        <v>0</v>
      </c>
      <c r="M120" s="112">
        <v>6983389</v>
      </c>
      <c r="N120" s="112">
        <v>0</v>
      </c>
      <c r="O120" s="112">
        <v>102110</v>
      </c>
      <c r="P120" s="112">
        <v>0</v>
      </c>
      <c r="Q120" s="113">
        <v>0</v>
      </c>
      <c r="R120" s="138">
        <v>18388908</v>
      </c>
      <c r="S120" s="139">
        <f>C120-F120-J120-K120-L120</f>
        <v>25474407</v>
      </c>
      <c r="T120" s="95">
        <f t="shared" si="49"/>
        <v>12.779538203564744</v>
      </c>
      <c r="U120" s="92" t="str">
        <f t="shared" si="50"/>
        <v>Hợp lý</v>
      </c>
      <c r="V120" s="93">
        <f t="shared" si="51"/>
        <v>0</v>
      </c>
      <c r="W120" s="175">
        <v>488702</v>
      </c>
    </row>
    <row r="121" spans="1:23" s="54" customFormat="1" ht="30" customHeight="1" hidden="1">
      <c r="A121" s="86" t="s">
        <v>203</v>
      </c>
      <c r="B121" s="96"/>
      <c r="C121" s="86">
        <f t="shared" si="54"/>
        <v>0</v>
      </c>
      <c r="D121" s="98"/>
      <c r="E121" s="98"/>
      <c r="F121" s="98"/>
      <c r="G121" s="98"/>
      <c r="H121" s="86">
        <f t="shared" si="55"/>
        <v>0</v>
      </c>
      <c r="I121" s="86">
        <f t="shared" si="56"/>
        <v>0</v>
      </c>
      <c r="J121" s="98"/>
      <c r="K121" s="98"/>
      <c r="L121" s="98"/>
      <c r="M121" s="98"/>
      <c r="N121" s="98"/>
      <c r="O121" s="98"/>
      <c r="P121" s="98"/>
      <c r="Q121" s="99"/>
      <c r="R121" s="140"/>
      <c r="S121" s="139">
        <f>C121-F121-G121-J121-K121-L121</f>
        <v>0</v>
      </c>
      <c r="T121" s="95" t="e">
        <f t="shared" si="49"/>
        <v>#DIV/0!</v>
      </c>
      <c r="U121" s="92" t="str">
        <f t="shared" si="50"/>
        <v>Hợp lý</v>
      </c>
      <c r="V121" s="93">
        <f t="shared" si="51"/>
        <v>0</v>
      </c>
      <c r="W121" s="175"/>
    </row>
    <row r="122" spans="1:23" s="54" customFormat="1" ht="30" customHeight="1" hidden="1">
      <c r="A122" s="86"/>
      <c r="B122" s="96"/>
      <c r="C122" s="86"/>
      <c r="D122" s="98"/>
      <c r="E122" s="98"/>
      <c r="F122" s="98"/>
      <c r="G122" s="98"/>
      <c r="H122" s="86"/>
      <c r="I122" s="86"/>
      <c r="J122" s="98"/>
      <c r="K122" s="98"/>
      <c r="L122" s="98"/>
      <c r="M122" s="98"/>
      <c r="N122" s="98"/>
      <c r="O122" s="98"/>
      <c r="P122" s="98"/>
      <c r="Q122" s="99"/>
      <c r="R122" s="140"/>
      <c r="S122" s="139"/>
      <c r="T122" s="95"/>
      <c r="U122" s="92"/>
      <c r="V122" s="93">
        <f t="shared" si="51"/>
        <v>0</v>
      </c>
      <c r="W122" s="175"/>
    </row>
    <row r="123" spans="1:23" s="54" customFormat="1" ht="30" customHeight="1" hidden="1">
      <c r="A123" s="86" t="s">
        <v>140</v>
      </c>
      <c r="B123" s="96"/>
      <c r="C123" s="86">
        <f t="shared" si="54"/>
        <v>0</v>
      </c>
      <c r="D123" s="98"/>
      <c r="E123" s="98"/>
      <c r="F123" s="98"/>
      <c r="G123" s="98"/>
      <c r="H123" s="86">
        <f t="shared" si="55"/>
        <v>0</v>
      </c>
      <c r="I123" s="86">
        <f t="shared" si="56"/>
        <v>0</v>
      </c>
      <c r="J123" s="98"/>
      <c r="K123" s="98"/>
      <c r="L123" s="98"/>
      <c r="M123" s="98"/>
      <c r="N123" s="98"/>
      <c r="O123" s="98"/>
      <c r="P123" s="98"/>
      <c r="Q123" s="99"/>
      <c r="R123" s="140"/>
      <c r="S123" s="139">
        <f>C123-F123-G123-J123-K123-L123</f>
        <v>0</v>
      </c>
      <c r="T123" s="95" t="e">
        <f t="shared" si="49"/>
        <v>#DIV/0!</v>
      </c>
      <c r="U123" s="92" t="str">
        <f t="shared" si="50"/>
        <v>Hợp lý</v>
      </c>
      <c r="V123" s="93">
        <f t="shared" si="51"/>
        <v>0</v>
      </c>
      <c r="W123" s="175"/>
    </row>
    <row r="124" spans="1:23" s="94" customFormat="1" ht="30" customHeight="1">
      <c r="A124" s="67" t="s">
        <v>65</v>
      </c>
      <c r="B124" s="97" t="s">
        <v>204</v>
      </c>
      <c r="C124" s="67">
        <f>SUM(C125:C130)</f>
        <v>47285950</v>
      </c>
      <c r="D124" s="67">
        <f aca="true" t="shared" si="57" ref="D124:S124">SUM(D125:D130)</f>
        <v>34888731</v>
      </c>
      <c r="E124" s="67">
        <f t="shared" si="57"/>
        <v>12397219</v>
      </c>
      <c r="F124" s="67">
        <f t="shared" si="57"/>
        <v>1545</v>
      </c>
      <c r="G124" s="67">
        <f t="shared" si="57"/>
        <v>0</v>
      </c>
      <c r="H124" s="67">
        <f t="shared" si="57"/>
        <v>47284405</v>
      </c>
      <c r="I124" s="67">
        <f t="shared" si="57"/>
        <v>32698695</v>
      </c>
      <c r="J124" s="67">
        <f t="shared" si="57"/>
        <v>4542091</v>
      </c>
      <c r="K124" s="67">
        <f t="shared" si="57"/>
        <v>1559695</v>
      </c>
      <c r="L124" s="67">
        <f t="shared" si="57"/>
        <v>0</v>
      </c>
      <c r="M124" s="67">
        <f t="shared" si="57"/>
        <v>26583525</v>
      </c>
      <c r="N124" s="67">
        <f t="shared" si="57"/>
        <v>13384</v>
      </c>
      <c r="O124" s="67">
        <f t="shared" si="57"/>
        <v>0</v>
      </c>
      <c r="P124" s="67">
        <f t="shared" si="57"/>
        <v>0</v>
      </c>
      <c r="Q124" s="67">
        <f t="shared" si="57"/>
        <v>0</v>
      </c>
      <c r="R124" s="67">
        <f t="shared" si="57"/>
        <v>14585710</v>
      </c>
      <c r="S124" s="67">
        <f t="shared" si="57"/>
        <v>41182619</v>
      </c>
      <c r="T124" s="91">
        <f t="shared" si="49"/>
        <v>18.660640738108967</v>
      </c>
      <c r="U124" s="92" t="str">
        <f t="shared" si="50"/>
        <v>Hợp lý</v>
      </c>
      <c r="V124" s="93">
        <f t="shared" si="51"/>
        <v>0</v>
      </c>
      <c r="W124" s="174">
        <f>SUM(W125:W128)</f>
        <v>5212618</v>
      </c>
    </row>
    <row r="125" spans="1:23" s="54" customFormat="1" ht="30" customHeight="1">
      <c r="A125" s="86" t="s">
        <v>205</v>
      </c>
      <c r="B125" s="96" t="s">
        <v>208</v>
      </c>
      <c r="C125" s="86">
        <f aca="true" t="shared" si="58" ref="C125:C130">D125+E125</f>
        <v>14278282</v>
      </c>
      <c r="D125" s="112">
        <v>6519685</v>
      </c>
      <c r="E125" s="112">
        <v>7758597</v>
      </c>
      <c r="F125" s="112">
        <v>1245</v>
      </c>
      <c r="G125" s="112"/>
      <c r="H125" s="86">
        <f aca="true" t="shared" si="59" ref="H125:H130">I125+R125</f>
        <v>14277037</v>
      </c>
      <c r="I125" s="86">
        <f aca="true" t="shared" si="60" ref="I125:I130">J125+K125+L125+M125+N125+O125+P125+Q125</f>
        <v>11169887</v>
      </c>
      <c r="J125" s="112">
        <v>479657</v>
      </c>
      <c r="K125" s="112">
        <v>167060</v>
      </c>
      <c r="L125" s="112">
        <v>0</v>
      </c>
      <c r="M125" s="112">
        <v>10523170</v>
      </c>
      <c r="N125" s="112">
        <v>0</v>
      </c>
      <c r="O125" s="112">
        <v>0</v>
      </c>
      <c r="P125" s="112">
        <v>0</v>
      </c>
      <c r="Q125" s="113"/>
      <c r="R125" s="138">
        <v>3107150</v>
      </c>
      <c r="S125" s="139">
        <f>C125-F125-J125-K125-L125</f>
        <v>13630320</v>
      </c>
      <c r="T125" s="95">
        <f t="shared" si="49"/>
        <v>5.7898258057579275</v>
      </c>
      <c r="U125" s="92" t="str">
        <f t="shared" si="50"/>
        <v>Hợp lý</v>
      </c>
      <c r="V125" s="93">
        <f t="shared" si="51"/>
        <v>0</v>
      </c>
      <c r="W125" s="175">
        <v>627389</v>
      </c>
    </row>
    <row r="126" spans="1:23" s="54" customFormat="1" ht="30" customHeight="1">
      <c r="A126" s="86" t="s">
        <v>206</v>
      </c>
      <c r="B126" s="96" t="s">
        <v>260</v>
      </c>
      <c r="C126" s="86">
        <f t="shared" si="58"/>
        <v>12258231</v>
      </c>
      <c r="D126" s="112">
        <v>10448726</v>
      </c>
      <c r="E126" s="112">
        <v>1809505</v>
      </c>
      <c r="F126" s="112">
        <v>300</v>
      </c>
      <c r="G126" s="112">
        <v>0</v>
      </c>
      <c r="H126" s="86">
        <f t="shared" si="59"/>
        <v>12257931</v>
      </c>
      <c r="I126" s="86">
        <f t="shared" si="60"/>
        <v>10005513</v>
      </c>
      <c r="J126" s="112">
        <v>2879257</v>
      </c>
      <c r="K126" s="112">
        <v>1332515</v>
      </c>
      <c r="L126" s="112"/>
      <c r="M126" s="112">
        <v>5783957</v>
      </c>
      <c r="N126" s="112">
        <v>9784</v>
      </c>
      <c r="O126" s="112">
        <v>0</v>
      </c>
      <c r="P126" s="112">
        <v>0</v>
      </c>
      <c r="Q126" s="113">
        <v>0</v>
      </c>
      <c r="R126" s="138">
        <v>2252418</v>
      </c>
      <c r="S126" s="139">
        <f>C126-F126-J126-K126-L126</f>
        <v>8046159</v>
      </c>
      <c r="T126" s="95">
        <f t="shared" si="49"/>
        <v>42.094513294820565</v>
      </c>
      <c r="U126" s="92" t="str">
        <f t="shared" si="50"/>
        <v>Hợp lý</v>
      </c>
      <c r="V126" s="93">
        <f t="shared" si="51"/>
        <v>0</v>
      </c>
      <c r="W126" s="175">
        <v>134269</v>
      </c>
    </row>
    <row r="127" spans="1:23" s="54" customFormat="1" ht="30" customHeight="1">
      <c r="A127" s="86" t="s">
        <v>207</v>
      </c>
      <c r="B127" s="96" t="s">
        <v>217</v>
      </c>
      <c r="C127" s="86">
        <f t="shared" si="58"/>
        <v>16502585</v>
      </c>
      <c r="D127" s="112">
        <v>13707693</v>
      </c>
      <c r="E127" s="112">
        <v>2794892</v>
      </c>
      <c r="F127" s="112"/>
      <c r="G127" s="112">
        <v>0</v>
      </c>
      <c r="H127" s="86">
        <f t="shared" si="59"/>
        <v>16502585</v>
      </c>
      <c r="I127" s="86">
        <f t="shared" si="60"/>
        <v>11012350</v>
      </c>
      <c r="J127" s="112">
        <v>1173406</v>
      </c>
      <c r="K127" s="112">
        <v>60120</v>
      </c>
      <c r="L127" s="112"/>
      <c r="M127" s="112">
        <v>9778824</v>
      </c>
      <c r="N127" s="112"/>
      <c r="O127" s="112"/>
      <c r="P127" s="112"/>
      <c r="Q127" s="113"/>
      <c r="R127" s="138">
        <v>5490235</v>
      </c>
      <c r="S127" s="139">
        <f>C127-F127-J127-K127-L127</f>
        <v>15269059</v>
      </c>
      <c r="T127" s="95">
        <f t="shared" si="49"/>
        <v>11.201296725948593</v>
      </c>
      <c r="U127" s="92" t="str">
        <f t="shared" si="50"/>
        <v>Hợp lý</v>
      </c>
      <c r="V127" s="93">
        <f t="shared" si="51"/>
        <v>0</v>
      </c>
      <c r="W127" s="175">
        <v>4391805</v>
      </c>
    </row>
    <row r="128" spans="1:23" s="54" customFormat="1" ht="30" customHeight="1">
      <c r="A128" s="86" t="s">
        <v>249</v>
      </c>
      <c r="B128" s="96" t="s">
        <v>248</v>
      </c>
      <c r="C128" s="86">
        <f t="shared" si="58"/>
        <v>4246852</v>
      </c>
      <c r="D128" s="112">
        <v>4212627</v>
      </c>
      <c r="E128" s="112">
        <v>34225</v>
      </c>
      <c r="F128" s="112">
        <v>0</v>
      </c>
      <c r="G128" s="112"/>
      <c r="H128" s="86">
        <f t="shared" si="59"/>
        <v>4246852</v>
      </c>
      <c r="I128" s="86">
        <f t="shared" si="60"/>
        <v>510945</v>
      </c>
      <c r="J128" s="112">
        <v>9771</v>
      </c>
      <c r="K128" s="112">
        <v>0</v>
      </c>
      <c r="L128" s="112"/>
      <c r="M128" s="112">
        <v>497574</v>
      </c>
      <c r="N128" s="112">
        <v>3600</v>
      </c>
      <c r="O128" s="112"/>
      <c r="P128" s="112"/>
      <c r="Q128" s="113"/>
      <c r="R128" s="138">
        <v>3735907</v>
      </c>
      <c r="S128" s="139">
        <f>C128-F128-J128-K128-L128</f>
        <v>4237081</v>
      </c>
      <c r="T128" s="95">
        <f>(J128+K128+L128)/I128*100</f>
        <v>1.912338901447318</v>
      </c>
      <c r="U128" s="92" t="str">
        <f>IF(C128-F128-H128=0,"Hợp lý","Kiểm tra")</f>
        <v>Hợp lý</v>
      </c>
      <c r="V128" s="93">
        <f t="shared" si="51"/>
        <v>0</v>
      </c>
      <c r="W128" s="175">
        <v>59155</v>
      </c>
    </row>
    <row r="129" spans="1:23" s="54" customFormat="1" ht="30" customHeight="1" hidden="1">
      <c r="A129" s="86" t="s">
        <v>259</v>
      </c>
      <c r="B129" s="96"/>
      <c r="C129" s="86">
        <f t="shared" si="58"/>
        <v>0</v>
      </c>
      <c r="D129" s="112"/>
      <c r="E129" s="112"/>
      <c r="F129" s="112"/>
      <c r="G129" s="112"/>
      <c r="H129" s="86">
        <f t="shared" si="59"/>
        <v>0</v>
      </c>
      <c r="I129" s="86">
        <f t="shared" si="60"/>
        <v>0</v>
      </c>
      <c r="J129" s="112"/>
      <c r="K129" s="112"/>
      <c r="L129" s="112"/>
      <c r="M129" s="112"/>
      <c r="N129" s="112"/>
      <c r="O129" s="112"/>
      <c r="P129" s="112"/>
      <c r="Q129" s="113"/>
      <c r="R129" s="138"/>
      <c r="S129" s="139">
        <f>C129-F129-J129-K129-L129</f>
        <v>0</v>
      </c>
      <c r="T129" s="95" t="e">
        <f>(J129+K129+L129)/I129*100</f>
        <v>#DIV/0!</v>
      </c>
      <c r="U129" s="92" t="str">
        <f>IF(C129-F129-H129=0,"Hợp lý","Kiểm tra")</f>
        <v>Hợp lý</v>
      </c>
      <c r="V129" s="93">
        <f t="shared" si="51"/>
        <v>0</v>
      </c>
      <c r="W129" s="175"/>
    </row>
    <row r="130" spans="1:23" s="54" customFormat="1" ht="30" customHeight="1" hidden="1">
      <c r="A130" s="86" t="s">
        <v>150</v>
      </c>
      <c r="B130" s="96"/>
      <c r="C130" s="86">
        <f t="shared" si="58"/>
        <v>0</v>
      </c>
      <c r="D130" s="98"/>
      <c r="E130" s="98"/>
      <c r="F130" s="98"/>
      <c r="G130" s="98"/>
      <c r="H130" s="86">
        <f t="shared" si="59"/>
        <v>0</v>
      </c>
      <c r="I130" s="86">
        <f t="shared" si="60"/>
        <v>0</v>
      </c>
      <c r="J130" s="98"/>
      <c r="K130" s="98"/>
      <c r="L130" s="98"/>
      <c r="M130" s="98"/>
      <c r="N130" s="98"/>
      <c r="O130" s="98"/>
      <c r="P130" s="98"/>
      <c r="Q130" s="99"/>
      <c r="R130" s="140"/>
      <c r="S130" s="139">
        <f>C130-F130-G130-J130-K130-L130</f>
        <v>0</v>
      </c>
      <c r="T130" s="95" t="e">
        <f t="shared" si="49"/>
        <v>#DIV/0!</v>
      </c>
      <c r="U130" s="92" t="str">
        <f t="shared" si="50"/>
        <v>Hợp lý</v>
      </c>
      <c r="V130" s="93">
        <f t="shared" si="51"/>
        <v>0</v>
      </c>
      <c r="W130" s="175"/>
    </row>
    <row r="131" spans="1:23" s="148" customFormat="1" ht="30" customHeight="1">
      <c r="A131" s="143" t="s">
        <v>66</v>
      </c>
      <c r="B131" s="144" t="s">
        <v>209</v>
      </c>
      <c r="C131" s="143">
        <f>SUM(C132:C136)</f>
        <v>65482013</v>
      </c>
      <c r="D131" s="143">
        <f aca="true" t="shared" si="61" ref="D131:S131">SUM(D132:D136)</f>
        <v>47050220</v>
      </c>
      <c r="E131" s="143">
        <f t="shared" si="61"/>
        <v>18431793</v>
      </c>
      <c r="F131" s="143">
        <f t="shared" si="61"/>
        <v>22575</v>
      </c>
      <c r="G131" s="143">
        <f t="shared" si="61"/>
        <v>0</v>
      </c>
      <c r="H131" s="143">
        <f t="shared" si="61"/>
        <v>65459438</v>
      </c>
      <c r="I131" s="143">
        <f t="shared" si="61"/>
        <v>32322937</v>
      </c>
      <c r="J131" s="143">
        <f t="shared" si="61"/>
        <v>4560823</v>
      </c>
      <c r="K131" s="143">
        <f t="shared" si="61"/>
        <v>82817</v>
      </c>
      <c r="L131" s="143">
        <f t="shared" si="61"/>
        <v>0</v>
      </c>
      <c r="M131" s="143">
        <f t="shared" si="61"/>
        <v>23418377</v>
      </c>
      <c r="N131" s="143">
        <f t="shared" si="61"/>
        <v>4073769</v>
      </c>
      <c r="O131" s="143">
        <f t="shared" si="61"/>
        <v>0</v>
      </c>
      <c r="P131" s="143">
        <f t="shared" si="61"/>
        <v>0</v>
      </c>
      <c r="Q131" s="143">
        <f t="shared" si="61"/>
        <v>187151</v>
      </c>
      <c r="R131" s="143">
        <f t="shared" si="61"/>
        <v>33136501</v>
      </c>
      <c r="S131" s="143">
        <f t="shared" si="61"/>
        <v>60815798</v>
      </c>
      <c r="T131" s="145">
        <f t="shared" si="49"/>
        <v>14.366392509443063</v>
      </c>
      <c r="U131" s="146" t="str">
        <f t="shared" si="50"/>
        <v>Hợp lý</v>
      </c>
      <c r="V131" s="147">
        <f t="shared" si="51"/>
        <v>0</v>
      </c>
      <c r="W131" s="176">
        <f>SUM(W132:W134)</f>
        <v>22711005</v>
      </c>
    </row>
    <row r="132" spans="1:23" s="54" customFormat="1" ht="30" customHeight="1">
      <c r="A132" s="86" t="s">
        <v>210</v>
      </c>
      <c r="B132" s="96" t="s">
        <v>197</v>
      </c>
      <c r="C132" s="86">
        <f>D132+E132</f>
        <v>12398356</v>
      </c>
      <c r="D132" s="112">
        <v>7387173</v>
      </c>
      <c r="E132" s="112">
        <v>5011183</v>
      </c>
      <c r="F132" s="112">
        <v>22575</v>
      </c>
      <c r="G132" s="112">
        <v>0</v>
      </c>
      <c r="H132" s="86">
        <f>I132+R132</f>
        <v>12375781</v>
      </c>
      <c r="I132" s="86">
        <f>J132+K132+L132+M132+N132+O132+P132+Q132</f>
        <v>7134137</v>
      </c>
      <c r="J132" s="112">
        <v>1030670</v>
      </c>
      <c r="K132" s="112">
        <v>0</v>
      </c>
      <c r="L132" s="112">
        <v>0</v>
      </c>
      <c r="M132" s="112">
        <v>4220478</v>
      </c>
      <c r="N132" s="112">
        <v>1882989</v>
      </c>
      <c r="O132" s="112">
        <v>0</v>
      </c>
      <c r="P132" s="112">
        <v>0</v>
      </c>
      <c r="Q132" s="113">
        <v>0</v>
      </c>
      <c r="R132" s="138">
        <v>5241644</v>
      </c>
      <c r="S132" s="139">
        <f>C132-F132-J132-K132-L132</f>
        <v>11345111</v>
      </c>
      <c r="T132" s="95">
        <f t="shared" si="49"/>
        <v>14.447017207547319</v>
      </c>
      <c r="U132" s="92" t="str">
        <f t="shared" si="50"/>
        <v>Hợp lý</v>
      </c>
      <c r="V132" s="93">
        <f t="shared" si="51"/>
        <v>0</v>
      </c>
      <c r="W132" s="175">
        <v>6562133</v>
      </c>
    </row>
    <row r="133" spans="1:23" s="54" customFormat="1" ht="30" customHeight="1">
      <c r="A133" s="86" t="s">
        <v>211</v>
      </c>
      <c r="B133" s="96" t="s">
        <v>212</v>
      </c>
      <c r="C133" s="86">
        <f>D133+E133</f>
        <v>21735423</v>
      </c>
      <c r="D133" s="112">
        <v>14037847</v>
      </c>
      <c r="E133" s="112">
        <v>7697576</v>
      </c>
      <c r="F133" s="112">
        <v>0</v>
      </c>
      <c r="G133" s="112">
        <v>0</v>
      </c>
      <c r="H133" s="86">
        <f>I133+R133</f>
        <v>21735423</v>
      </c>
      <c r="I133" s="86">
        <f>J133+K133+L133+M133+N133+O133+P133+Q133</f>
        <v>10817777</v>
      </c>
      <c r="J133" s="112">
        <v>2346178</v>
      </c>
      <c r="K133" s="112">
        <v>65074</v>
      </c>
      <c r="L133" s="112">
        <v>0</v>
      </c>
      <c r="M133" s="112">
        <v>7443920</v>
      </c>
      <c r="N133" s="112">
        <v>962605</v>
      </c>
      <c r="O133" s="112">
        <v>0</v>
      </c>
      <c r="P133" s="112">
        <v>0</v>
      </c>
      <c r="Q133" s="113">
        <v>0</v>
      </c>
      <c r="R133" s="138">
        <v>10917646</v>
      </c>
      <c r="S133" s="139">
        <f>C133-F133-J133-K133-L133</f>
        <v>19324171</v>
      </c>
      <c r="T133" s="95">
        <f t="shared" si="49"/>
        <v>22.289718118611614</v>
      </c>
      <c r="U133" s="92" t="str">
        <f t="shared" si="50"/>
        <v>Hợp lý</v>
      </c>
      <c r="V133" s="93">
        <f t="shared" si="51"/>
        <v>0</v>
      </c>
      <c r="W133" s="175">
        <v>6308949</v>
      </c>
    </row>
    <row r="134" spans="1:23" s="54" customFormat="1" ht="30" customHeight="1">
      <c r="A134" s="86" t="s">
        <v>213</v>
      </c>
      <c r="B134" s="96" t="s">
        <v>214</v>
      </c>
      <c r="C134" s="86">
        <f>D134+E134</f>
        <v>31348234</v>
      </c>
      <c r="D134" s="112">
        <v>25625200</v>
      </c>
      <c r="E134" s="112">
        <v>5723034</v>
      </c>
      <c r="F134" s="112">
        <v>0</v>
      </c>
      <c r="G134" s="112">
        <v>0</v>
      </c>
      <c r="H134" s="86">
        <f>I134+R134</f>
        <v>31348234</v>
      </c>
      <c r="I134" s="86">
        <f>J134+K134+L134+M134+N134+O134+P134+Q134</f>
        <v>14371023</v>
      </c>
      <c r="J134" s="112">
        <v>1183975</v>
      </c>
      <c r="K134" s="112">
        <v>17743</v>
      </c>
      <c r="L134" s="112">
        <v>0</v>
      </c>
      <c r="M134" s="112">
        <v>11753979</v>
      </c>
      <c r="N134" s="112">
        <v>1228175</v>
      </c>
      <c r="O134" s="112">
        <v>0</v>
      </c>
      <c r="P134" s="112">
        <v>0</v>
      </c>
      <c r="Q134" s="113">
        <v>187151</v>
      </c>
      <c r="R134" s="138">
        <v>16977211</v>
      </c>
      <c r="S134" s="139">
        <f>C134-F134-J134-K134-L134</f>
        <v>30146516</v>
      </c>
      <c r="T134" s="95">
        <f t="shared" si="49"/>
        <v>8.362090854631573</v>
      </c>
      <c r="U134" s="92" t="str">
        <f t="shared" si="50"/>
        <v>Hợp lý</v>
      </c>
      <c r="V134" s="93">
        <f t="shared" si="51"/>
        <v>0</v>
      </c>
      <c r="W134" s="175">
        <v>9839923</v>
      </c>
    </row>
    <row r="135" spans="1:23" s="54" customFormat="1" ht="30" customHeight="1" hidden="1">
      <c r="A135" s="86" t="s">
        <v>250</v>
      </c>
      <c r="B135" s="96"/>
      <c r="C135" s="86">
        <f>D135+E135</f>
        <v>0</v>
      </c>
      <c r="D135" s="112">
        <v>0</v>
      </c>
      <c r="E135" s="112">
        <v>0</v>
      </c>
      <c r="F135" s="112">
        <v>0</v>
      </c>
      <c r="G135" s="112">
        <v>0</v>
      </c>
      <c r="H135" s="86">
        <f>I135+R135</f>
        <v>0</v>
      </c>
      <c r="I135" s="86">
        <f>J135+K135+L135+M135+N135+O135+P135+Q135</f>
        <v>0</v>
      </c>
      <c r="J135" s="112">
        <v>0</v>
      </c>
      <c r="K135" s="112">
        <v>0</v>
      </c>
      <c r="L135" s="112">
        <v>0</v>
      </c>
      <c r="M135" s="112">
        <v>0</v>
      </c>
      <c r="N135" s="112">
        <v>0</v>
      </c>
      <c r="O135" s="112">
        <v>0</v>
      </c>
      <c r="P135" s="112">
        <v>0</v>
      </c>
      <c r="Q135" s="113">
        <v>0</v>
      </c>
      <c r="R135" s="138">
        <v>0</v>
      </c>
      <c r="S135" s="139">
        <f>C135-F135-G135-J135-K135-L135</f>
        <v>0</v>
      </c>
      <c r="T135" s="95" t="e">
        <f>(J135+K135+L135)/I135*100</f>
        <v>#DIV/0!</v>
      </c>
      <c r="U135" s="92" t="str">
        <f>IF(C135-F135-H135=0,"Hợp lý","Kiểm tra")</f>
        <v>Hợp lý</v>
      </c>
      <c r="V135" s="93">
        <f t="shared" si="51"/>
        <v>0</v>
      </c>
      <c r="W135" s="175"/>
    </row>
    <row r="136" spans="1:23" s="54" customFormat="1" ht="30" customHeight="1" hidden="1">
      <c r="A136" s="86" t="s">
        <v>140</v>
      </c>
      <c r="B136" s="96"/>
      <c r="C136" s="86">
        <f>D136+E136</f>
        <v>0</v>
      </c>
      <c r="D136" s="98"/>
      <c r="E136" s="98"/>
      <c r="F136" s="98"/>
      <c r="G136" s="98"/>
      <c r="H136" s="86">
        <f>I136+R136</f>
        <v>0</v>
      </c>
      <c r="I136" s="86">
        <f>J136+K136+L136+M136+N136+O136+P136+Q136</f>
        <v>0</v>
      </c>
      <c r="J136" s="98"/>
      <c r="K136" s="98"/>
      <c r="L136" s="98"/>
      <c r="M136" s="98"/>
      <c r="N136" s="98"/>
      <c r="O136" s="98"/>
      <c r="P136" s="98"/>
      <c r="Q136" s="99"/>
      <c r="R136" s="140"/>
      <c r="S136" s="139">
        <f>C136-F136-G136-J136-K136-L136</f>
        <v>0</v>
      </c>
      <c r="T136" s="95" t="e">
        <f t="shared" si="49"/>
        <v>#DIV/0!</v>
      </c>
      <c r="U136" s="92" t="str">
        <f t="shared" si="50"/>
        <v>Hợp lý</v>
      </c>
      <c r="V136" s="93">
        <f t="shared" si="51"/>
        <v>0</v>
      </c>
      <c r="W136" s="175"/>
    </row>
    <row r="137" spans="1:23" s="94" customFormat="1" ht="30" customHeight="1">
      <c r="A137" s="67" t="s">
        <v>67</v>
      </c>
      <c r="B137" s="97" t="s">
        <v>215</v>
      </c>
      <c r="C137" s="67">
        <f aca="true" t="shared" si="62" ref="C137:S137">SUM(C138:C146)</f>
        <v>246861107</v>
      </c>
      <c r="D137" s="67">
        <f t="shared" si="62"/>
        <v>211516208</v>
      </c>
      <c r="E137" s="67">
        <f t="shared" si="62"/>
        <v>35344899</v>
      </c>
      <c r="F137" s="67">
        <f t="shared" si="62"/>
        <v>0</v>
      </c>
      <c r="G137" s="67">
        <f t="shared" si="62"/>
        <v>111880159</v>
      </c>
      <c r="H137" s="67">
        <f t="shared" si="62"/>
        <v>246861107</v>
      </c>
      <c r="I137" s="67">
        <f t="shared" si="62"/>
        <v>74668615</v>
      </c>
      <c r="J137" s="67">
        <f t="shared" si="62"/>
        <v>17994020</v>
      </c>
      <c r="K137" s="67">
        <f t="shared" si="62"/>
        <v>143614</v>
      </c>
      <c r="L137" s="67">
        <f t="shared" si="62"/>
        <v>0</v>
      </c>
      <c r="M137" s="67">
        <f t="shared" si="62"/>
        <v>54008959</v>
      </c>
      <c r="N137" s="67">
        <f t="shared" si="62"/>
        <v>2522022</v>
      </c>
      <c r="O137" s="67">
        <f t="shared" si="62"/>
        <v>0</v>
      </c>
      <c r="P137" s="67">
        <f t="shared" si="62"/>
        <v>0</v>
      </c>
      <c r="Q137" s="67">
        <f t="shared" si="62"/>
        <v>0</v>
      </c>
      <c r="R137" s="67">
        <f t="shared" si="62"/>
        <v>172192492</v>
      </c>
      <c r="S137" s="67">
        <f t="shared" si="62"/>
        <v>228723473</v>
      </c>
      <c r="T137" s="91">
        <f t="shared" si="49"/>
        <v>24.290840268029612</v>
      </c>
      <c r="U137" s="92" t="str">
        <f t="shared" si="50"/>
        <v>Hợp lý</v>
      </c>
      <c r="V137" s="93">
        <f t="shared" si="51"/>
        <v>0</v>
      </c>
      <c r="W137" s="174">
        <f>SUM(W138:W141)</f>
        <v>11920149</v>
      </c>
    </row>
    <row r="138" spans="1:23" s="54" customFormat="1" ht="30" customHeight="1">
      <c r="A138" s="86" t="s">
        <v>216</v>
      </c>
      <c r="B138" s="96" t="s">
        <v>255</v>
      </c>
      <c r="C138" s="86">
        <f aca="true" t="shared" si="63" ref="C138:C146">D138+E138</f>
        <v>140126142</v>
      </c>
      <c r="D138" s="112">
        <v>130385944</v>
      </c>
      <c r="E138" s="112">
        <v>9740198</v>
      </c>
      <c r="F138" s="112">
        <v>0</v>
      </c>
      <c r="G138" s="112">
        <v>111880159</v>
      </c>
      <c r="H138" s="86">
        <f aca="true" t="shared" si="64" ref="H138:H146">I138+R138</f>
        <v>140126142</v>
      </c>
      <c r="I138" s="86">
        <f aca="true" t="shared" si="65" ref="I138:I146">J138+K138+L138+M138+N138+O138+P138+Q138</f>
        <v>22291342</v>
      </c>
      <c r="J138" s="112">
        <v>5660202</v>
      </c>
      <c r="K138" s="112">
        <v>23076</v>
      </c>
      <c r="L138" s="112">
        <v>0</v>
      </c>
      <c r="M138" s="112">
        <v>16608064</v>
      </c>
      <c r="N138" s="112">
        <v>0</v>
      </c>
      <c r="O138" s="112">
        <v>0</v>
      </c>
      <c r="P138" s="112">
        <v>0</v>
      </c>
      <c r="Q138" s="113">
        <v>0</v>
      </c>
      <c r="R138" s="138">
        <v>117834800</v>
      </c>
      <c r="S138" s="139">
        <f aca="true" t="shared" si="66" ref="S138:S143">C138-F138-J138-K138-L138</f>
        <v>134442864</v>
      </c>
      <c r="T138" s="95">
        <f t="shared" si="49"/>
        <v>25.49545020663179</v>
      </c>
      <c r="U138" s="92" t="str">
        <f t="shared" si="50"/>
        <v>Hợp lý</v>
      </c>
      <c r="V138" s="93">
        <f t="shared" si="51"/>
        <v>0</v>
      </c>
      <c r="W138" s="175">
        <v>2077953</v>
      </c>
    </row>
    <row r="139" spans="1:23" s="54" customFormat="1" ht="30" customHeight="1">
      <c r="A139" s="86" t="s">
        <v>218</v>
      </c>
      <c r="B139" s="96" t="s">
        <v>180</v>
      </c>
      <c r="C139" s="86">
        <f t="shared" si="63"/>
        <v>44080340</v>
      </c>
      <c r="D139" s="112">
        <v>29688881</v>
      </c>
      <c r="E139" s="112">
        <v>14391459</v>
      </c>
      <c r="F139" s="112">
        <v>0</v>
      </c>
      <c r="G139" s="112">
        <v>0</v>
      </c>
      <c r="H139" s="86">
        <f t="shared" si="64"/>
        <v>44080340</v>
      </c>
      <c r="I139" s="86">
        <f t="shared" si="65"/>
        <v>19858314</v>
      </c>
      <c r="J139" s="112">
        <v>6436906</v>
      </c>
      <c r="K139" s="112">
        <v>120538</v>
      </c>
      <c r="L139" s="112">
        <v>0</v>
      </c>
      <c r="M139" s="112">
        <v>13017370</v>
      </c>
      <c r="N139" s="112">
        <v>283500</v>
      </c>
      <c r="O139" s="112">
        <v>0</v>
      </c>
      <c r="P139" s="112">
        <v>0</v>
      </c>
      <c r="Q139" s="113">
        <v>0</v>
      </c>
      <c r="R139" s="138">
        <v>24222026</v>
      </c>
      <c r="S139" s="139">
        <f t="shared" si="66"/>
        <v>37522896</v>
      </c>
      <c r="T139" s="95">
        <f t="shared" si="49"/>
        <v>33.0211517453093</v>
      </c>
      <c r="U139" s="92" t="str">
        <f t="shared" si="50"/>
        <v>Hợp lý</v>
      </c>
      <c r="V139" s="93">
        <f t="shared" si="51"/>
        <v>0</v>
      </c>
      <c r="W139" s="175">
        <v>342890</v>
      </c>
    </row>
    <row r="140" spans="1:23" s="54" customFormat="1" ht="30" customHeight="1">
      <c r="A140" s="86" t="s">
        <v>220</v>
      </c>
      <c r="B140" s="96" t="s">
        <v>214</v>
      </c>
      <c r="C140" s="86">
        <f t="shared" si="63"/>
        <v>26304483</v>
      </c>
      <c r="D140" s="112">
        <v>18143627</v>
      </c>
      <c r="E140" s="112">
        <v>8160856</v>
      </c>
      <c r="F140" s="112">
        <v>0</v>
      </c>
      <c r="G140" s="112">
        <v>0</v>
      </c>
      <c r="H140" s="86">
        <f t="shared" si="64"/>
        <v>26304483</v>
      </c>
      <c r="I140" s="86">
        <f t="shared" si="65"/>
        <v>14819379</v>
      </c>
      <c r="J140" s="112">
        <v>1442372</v>
      </c>
      <c r="K140" s="112">
        <v>0</v>
      </c>
      <c r="L140" s="112">
        <v>0</v>
      </c>
      <c r="M140" s="112">
        <v>11619885</v>
      </c>
      <c r="N140" s="112">
        <v>1757122</v>
      </c>
      <c r="O140" s="112">
        <v>0</v>
      </c>
      <c r="P140" s="112">
        <v>0</v>
      </c>
      <c r="Q140" s="113">
        <v>0</v>
      </c>
      <c r="R140" s="138">
        <v>11485104</v>
      </c>
      <c r="S140" s="139">
        <f t="shared" si="66"/>
        <v>24862111</v>
      </c>
      <c r="T140" s="95">
        <f t="shared" si="49"/>
        <v>9.733012429198281</v>
      </c>
      <c r="U140" s="92" t="str">
        <f t="shared" si="50"/>
        <v>Hợp lý</v>
      </c>
      <c r="V140" s="93">
        <f t="shared" si="51"/>
        <v>0</v>
      </c>
      <c r="W140" s="175">
        <v>253096</v>
      </c>
    </row>
    <row r="141" spans="1:23" s="54" customFormat="1" ht="30" customHeight="1">
      <c r="A141" s="86" t="s">
        <v>230</v>
      </c>
      <c r="B141" s="96" t="s">
        <v>253</v>
      </c>
      <c r="C141" s="86">
        <f t="shared" si="63"/>
        <v>36350142</v>
      </c>
      <c r="D141" s="112">
        <v>33297756</v>
      </c>
      <c r="E141" s="112">
        <v>3052386</v>
      </c>
      <c r="F141" s="112">
        <v>0</v>
      </c>
      <c r="G141" s="112">
        <v>0</v>
      </c>
      <c r="H141" s="86">
        <f t="shared" si="64"/>
        <v>36350142</v>
      </c>
      <c r="I141" s="86">
        <f t="shared" si="65"/>
        <v>17699580</v>
      </c>
      <c r="J141" s="112">
        <v>4454540</v>
      </c>
      <c r="K141" s="112">
        <v>0</v>
      </c>
      <c r="L141" s="112">
        <v>0</v>
      </c>
      <c r="M141" s="112">
        <v>12763640</v>
      </c>
      <c r="N141" s="112">
        <v>481400</v>
      </c>
      <c r="O141" s="112">
        <v>0</v>
      </c>
      <c r="P141" s="112">
        <v>0</v>
      </c>
      <c r="Q141" s="113">
        <v>0</v>
      </c>
      <c r="R141" s="138">
        <v>18650562</v>
      </c>
      <c r="S141" s="139">
        <f t="shared" si="66"/>
        <v>31895602</v>
      </c>
      <c r="T141" s="95">
        <f>(J141+K141+L141)/I141*100</f>
        <v>25.16748985004164</v>
      </c>
      <c r="U141" s="92" t="str">
        <f>IF(C141-F141-H141=0,"Hợp lý","Kiểm tra")</f>
        <v>Hợp lý</v>
      </c>
      <c r="V141" s="93">
        <f t="shared" si="51"/>
        <v>0</v>
      </c>
      <c r="W141" s="175">
        <v>9246210</v>
      </c>
    </row>
    <row r="142" spans="1:23" s="54" customFormat="1" ht="30" customHeight="1" hidden="1">
      <c r="A142" s="86" t="s">
        <v>252</v>
      </c>
      <c r="B142" s="96"/>
      <c r="C142" s="86">
        <f t="shared" si="63"/>
        <v>0</v>
      </c>
      <c r="D142" s="112"/>
      <c r="E142" s="112"/>
      <c r="F142" s="112"/>
      <c r="G142" s="112"/>
      <c r="H142" s="86">
        <f>I142+R142</f>
        <v>0</v>
      </c>
      <c r="I142" s="86">
        <f>J142+K142+L142+M142+N142+O142+P142+Q142</f>
        <v>0</v>
      </c>
      <c r="J142" s="112"/>
      <c r="K142" s="112"/>
      <c r="L142" s="112"/>
      <c r="M142" s="112"/>
      <c r="N142" s="112"/>
      <c r="O142" s="112"/>
      <c r="P142" s="112"/>
      <c r="Q142" s="113"/>
      <c r="R142" s="138"/>
      <c r="S142" s="139">
        <f t="shared" si="66"/>
        <v>0</v>
      </c>
      <c r="T142" s="95" t="e">
        <f>(J142+K142+L142)/I142*100</f>
        <v>#DIV/0!</v>
      </c>
      <c r="U142" s="92" t="str">
        <f>IF(C142-F142-H142=0,"Hợp lý","Kiểm tra")</f>
        <v>Hợp lý</v>
      </c>
      <c r="V142" s="93">
        <f>C142-F142-H142</f>
        <v>0</v>
      </c>
      <c r="W142" s="175"/>
    </row>
    <row r="143" spans="1:23" s="54" customFormat="1" ht="30" customHeight="1" hidden="1">
      <c r="A143" s="86" t="s">
        <v>269</v>
      </c>
      <c r="B143" s="96"/>
      <c r="C143" s="86">
        <f t="shared" si="63"/>
        <v>0</v>
      </c>
      <c r="D143" s="112"/>
      <c r="E143" s="112"/>
      <c r="F143" s="112"/>
      <c r="G143" s="112"/>
      <c r="H143" s="86">
        <f>I143+R143</f>
        <v>0</v>
      </c>
      <c r="I143" s="86">
        <f>J143+K143+L143+M143+N143+O143+P143+Q143</f>
        <v>0</v>
      </c>
      <c r="J143" s="112"/>
      <c r="K143" s="112"/>
      <c r="L143" s="112"/>
      <c r="M143" s="112"/>
      <c r="N143" s="112"/>
      <c r="O143" s="112"/>
      <c r="P143" s="112"/>
      <c r="Q143" s="113"/>
      <c r="R143" s="138"/>
      <c r="S143" s="139">
        <f t="shared" si="66"/>
        <v>0</v>
      </c>
      <c r="T143" s="95" t="e">
        <f>(J143+K143+L143)/I143*100</f>
        <v>#DIV/0!</v>
      </c>
      <c r="U143" s="92" t="str">
        <f>IF(C143-F143-H143=0,"Hợp lý","Kiểm tra")</f>
        <v>Hợp lý</v>
      </c>
      <c r="V143" s="93">
        <f>C143-F143-H143</f>
        <v>0</v>
      </c>
      <c r="W143" s="175"/>
    </row>
    <row r="144" spans="1:23" s="54" customFormat="1" ht="30" customHeight="1" hidden="1">
      <c r="A144" s="86"/>
      <c r="B144" s="96"/>
      <c r="C144" s="86"/>
      <c r="D144" s="112"/>
      <c r="E144" s="112"/>
      <c r="F144" s="112"/>
      <c r="G144" s="112"/>
      <c r="H144" s="86"/>
      <c r="I144" s="86"/>
      <c r="J144" s="112"/>
      <c r="K144" s="112"/>
      <c r="L144" s="112"/>
      <c r="M144" s="112"/>
      <c r="N144" s="112"/>
      <c r="O144" s="112"/>
      <c r="P144" s="112"/>
      <c r="Q144" s="113"/>
      <c r="R144" s="138"/>
      <c r="S144" s="139"/>
      <c r="T144" s="95"/>
      <c r="U144" s="92"/>
      <c r="V144" s="93"/>
      <c r="W144" s="175"/>
    </row>
    <row r="145" spans="1:23" s="54" customFormat="1" ht="30" customHeight="1" hidden="1">
      <c r="A145" s="86" t="s">
        <v>270</v>
      </c>
      <c r="B145" s="96"/>
      <c r="C145" s="86">
        <f t="shared" si="63"/>
        <v>0</v>
      </c>
      <c r="D145" s="112">
        <v>0</v>
      </c>
      <c r="E145" s="112">
        <v>0</v>
      </c>
      <c r="F145" s="112">
        <v>0</v>
      </c>
      <c r="G145" s="112">
        <v>0</v>
      </c>
      <c r="H145" s="86">
        <f>I145+R145</f>
        <v>0</v>
      </c>
      <c r="I145" s="86">
        <f>J145+K145+L145+M145+N145+O145+P145+Q145</f>
        <v>0</v>
      </c>
      <c r="J145" s="112">
        <v>0</v>
      </c>
      <c r="K145" s="112">
        <v>0</v>
      </c>
      <c r="L145" s="112">
        <v>0</v>
      </c>
      <c r="M145" s="112">
        <v>0</v>
      </c>
      <c r="N145" s="112">
        <v>0</v>
      </c>
      <c r="O145" s="112">
        <v>0</v>
      </c>
      <c r="P145" s="112">
        <v>0</v>
      </c>
      <c r="Q145" s="113">
        <v>0</v>
      </c>
      <c r="R145" s="138">
        <v>0</v>
      </c>
      <c r="S145" s="139">
        <f>C145-F145-J145-K145-L145</f>
        <v>0</v>
      </c>
      <c r="T145" s="95" t="e">
        <f>(J145+K145+L145)/I145*100</f>
        <v>#DIV/0!</v>
      </c>
      <c r="U145" s="92" t="str">
        <f>IF(C145-F145-H145=0,"Hợp lý","Kiểm tra")</f>
        <v>Hợp lý</v>
      </c>
      <c r="V145" s="93">
        <f>C145-F145-H145</f>
        <v>0</v>
      </c>
      <c r="W145" s="175"/>
    </row>
    <row r="146" spans="1:23" s="54" customFormat="1" ht="30" customHeight="1" hidden="1">
      <c r="A146" s="86" t="s">
        <v>150</v>
      </c>
      <c r="B146" s="96"/>
      <c r="C146" s="86">
        <f t="shared" si="63"/>
        <v>0</v>
      </c>
      <c r="D146" s="98"/>
      <c r="E146" s="98"/>
      <c r="F146" s="98"/>
      <c r="G146" s="98"/>
      <c r="H146" s="86">
        <f t="shared" si="64"/>
        <v>0</v>
      </c>
      <c r="I146" s="86">
        <f t="shared" si="65"/>
        <v>0</v>
      </c>
      <c r="J146" s="98"/>
      <c r="K146" s="98"/>
      <c r="L146" s="98"/>
      <c r="M146" s="98"/>
      <c r="N146" s="98"/>
      <c r="O146" s="98"/>
      <c r="P146" s="98"/>
      <c r="Q146" s="99"/>
      <c r="R146" s="140"/>
      <c r="S146" s="139">
        <f>C146-F146-G146-J146-K146-L146</f>
        <v>0</v>
      </c>
      <c r="T146" s="95" t="e">
        <f t="shared" si="49"/>
        <v>#DIV/0!</v>
      </c>
      <c r="U146" s="92" t="str">
        <f t="shared" si="50"/>
        <v>Hợp lý</v>
      </c>
      <c r="V146" s="93">
        <f t="shared" si="51"/>
        <v>0</v>
      </c>
      <c r="W146" s="175"/>
    </row>
    <row r="147" spans="1:23" s="94" customFormat="1" ht="30" customHeight="1">
      <c r="A147" s="67" t="s">
        <v>221</v>
      </c>
      <c r="B147" s="97" t="s">
        <v>222</v>
      </c>
      <c r="C147" s="67">
        <f>C148+C149+C150+C151</f>
        <v>44313276</v>
      </c>
      <c r="D147" s="67">
        <f aca="true" t="shared" si="67" ref="D147:R147">D148+D149+D150+D151</f>
        <v>34412088</v>
      </c>
      <c r="E147" s="67">
        <f t="shared" si="67"/>
        <v>9901188</v>
      </c>
      <c r="F147" s="67">
        <f t="shared" si="67"/>
        <v>0</v>
      </c>
      <c r="G147" s="67">
        <f t="shared" si="67"/>
        <v>0</v>
      </c>
      <c r="H147" s="67">
        <f t="shared" si="67"/>
        <v>44313276</v>
      </c>
      <c r="I147" s="67">
        <f t="shared" si="67"/>
        <v>23384232</v>
      </c>
      <c r="J147" s="67">
        <f t="shared" si="67"/>
        <v>2392058</v>
      </c>
      <c r="K147" s="67">
        <f t="shared" si="67"/>
        <v>35450</v>
      </c>
      <c r="L147" s="67">
        <f t="shared" si="67"/>
        <v>0</v>
      </c>
      <c r="M147" s="67">
        <f t="shared" si="67"/>
        <v>20157635</v>
      </c>
      <c r="N147" s="67">
        <f t="shared" si="67"/>
        <v>799089</v>
      </c>
      <c r="O147" s="67">
        <f t="shared" si="67"/>
        <v>0</v>
      </c>
      <c r="P147" s="67">
        <f t="shared" si="67"/>
        <v>0</v>
      </c>
      <c r="Q147" s="67">
        <f t="shared" si="67"/>
        <v>0</v>
      </c>
      <c r="R147" s="67">
        <f t="shared" si="67"/>
        <v>20929044</v>
      </c>
      <c r="S147" s="141">
        <f>C147-F147-J147-K147-L147</f>
        <v>41885768</v>
      </c>
      <c r="T147" s="91">
        <f t="shared" si="49"/>
        <v>10.380960982597163</v>
      </c>
      <c r="U147" s="92" t="str">
        <f t="shared" si="50"/>
        <v>Hợp lý</v>
      </c>
      <c r="V147" s="93">
        <f t="shared" si="51"/>
        <v>0</v>
      </c>
      <c r="W147" s="174">
        <f>SUM(W148:W150)</f>
        <v>6817290</v>
      </c>
    </row>
    <row r="148" spans="1:23" s="54" customFormat="1" ht="27.75" customHeight="1">
      <c r="A148" s="86" t="s">
        <v>223</v>
      </c>
      <c r="B148" s="96" t="s">
        <v>254</v>
      </c>
      <c r="C148" s="86">
        <f>D148+E148</f>
        <v>27504378</v>
      </c>
      <c r="D148" s="112">
        <v>20768662</v>
      </c>
      <c r="E148" s="112">
        <v>6735716</v>
      </c>
      <c r="F148" s="112">
        <v>0</v>
      </c>
      <c r="G148" s="112">
        <v>0</v>
      </c>
      <c r="H148" s="86">
        <f>I148+R148</f>
        <v>27504378</v>
      </c>
      <c r="I148" s="86">
        <f>J148+K148+L148+M148+N148+O148+P148+Q148</f>
        <v>14306855</v>
      </c>
      <c r="J148" s="112">
        <v>1300137</v>
      </c>
      <c r="K148" s="112">
        <v>35450</v>
      </c>
      <c r="L148" s="112">
        <v>0</v>
      </c>
      <c r="M148" s="112">
        <v>12234064</v>
      </c>
      <c r="N148" s="112">
        <v>737204</v>
      </c>
      <c r="O148" s="112">
        <v>0</v>
      </c>
      <c r="P148" s="112">
        <v>0</v>
      </c>
      <c r="Q148" s="113">
        <v>0</v>
      </c>
      <c r="R148" s="138">
        <v>13197523</v>
      </c>
      <c r="S148" s="139">
        <f>C148-F148-J148-K148-L148</f>
        <v>26168791</v>
      </c>
      <c r="T148" s="95">
        <f t="shared" si="49"/>
        <v>9.335294164930028</v>
      </c>
      <c r="U148" s="92" t="str">
        <f t="shared" si="50"/>
        <v>Hợp lý</v>
      </c>
      <c r="V148" s="93">
        <f t="shared" si="51"/>
        <v>0</v>
      </c>
      <c r="W148" s="175">
        <v>3525172</v>
      </c>
    </row>
    <row r="149" spans="1:23" s="54" customFormat="1" ht="12.75">
      <c r="A149" s="86" t="s">
        <v>225</v>
      </c>
      <c r="B149" s="64" t="s">
        <v>224</v>
      </c>
      <c r="C149" s="86">
        <f>D149+E149</f>
        <v>0</v>
      </c>
      <c r="D149" s="112">
        <v>0</v>
      </c>
      <c r="E149" s="112">
        <v>0</v>
      </c>
      <c r="F149" s="112">
        <v>0</v>
      </c>
      <c r="G149" s="112">
        <v>0</v>
      </c>
      <c r="H149" s="86">
        <f>I149+R149</f>
        <v>0</v>
      </c>
      <c r="I149" s="86">
        <f>J149+K149+L149+M149+N149+O149+P149+Q149</f>
        <v>0</v>
      </c>
      <c r="J149" s="112">
        <v>0</v>
      </c>
      <c r="K149" s="112">
        <v>0</v>
      </c>
      <c r="L149" s="112">
        <v>0</v>
      </c>
      <c r="M149" s="112">
        <v>0</v>
      </c>
      <c r="N149" s="112">
        <v>0</v>
      </c>
      <c r="O149" s="112">
        <v>0</v>
      </c>
      <c r="P149" s="112">
        <v>0</v>
      </c>
      <c r="Q149" s="113">
        <v>0</v>
      </c>
      <c r="R149" s="138">
        <v>0</v>
      </c>
      <c r="S149" s="139">
        <f>C149-F149-J149-K149-L149</f>
        <v>0</v>
      </c>
      <c r="T149" s="95" t="e">
        <f t="shared" si="49"/>
        <v>#DIV/0!</v>
      </c>
      <c r="U149" s="92" t="str">
        <f t="shared" si="50"/>
        <v>Hợp lý</v>
      </c>
      <c r="V149" s="93">
        <f t="shared" si="51"/>
        <v>0</v>
      </c>
      <c r="W149" s="175"/>
    </row>
    <row r="150" spans="1:23" s="54" customFormat="1" ht="27" customHeight="1">
      <c r="A150" s="86" t="s">
        <v>226</v>
      </c>
      <c r="B150" s="64" t="s">
        <v>190</v>
      </c>
      <c r="C150" s="86">
        <f>D150+E150</f>
        <v>16808898</v>
      </c>
      <c r="D150" s="112">
        <v>13643426</v>
      </c>
      <c r="E150" s="112">
        <v>3165472</v>
      </c>
      <c r="F150" s="112">
        <v>0</v>
      </c>
      <c r="G150" s="112">
        <v>0</v>
      </c>
      <c r="H150" s="86">
        <f>I150+R150</f>
        <v>16808898</v>
      </c>
      <c r="I150" s="86">
        <f>J150+K150+L150+M150+N150+O150+P150+Q150</f>
        <v>9077377</v>
      </c>
      <c r="J150" s="112">
        <v>1091921</v>
      </c>
      <c r="K150" s="112">
        <v>0</v>
      </c>
      <c r="L150" s="112">
        <v>0</v>
      </c>
      <c r="M150" s="112">
        <v>7923571</v>
      </c>
      <c r="N150" s="112">
        <v>61885</v>
      </c>
      <c r="O150" s="112">
        <v>0</v>
      </c>
      <c r="P150" s="112">
        <v>0</v>
      </c>
      <c r="Q150" s="113">
        <v>0</v>
      </c>
      <c r="R150" s="138">
        <v>7731521</v>
      </c>
      <c r="S150" s="139">
        <f>C150-F150-J150-K150-L150</f>
        <v>15716977</v>
      </c>
      <c r="T150" s="95">
        <f t="shared" si="49"/>
        <v>12.02903658182314</v>
      </c>
      <c r="U150" s="92" t="str">
        <f t="shared" si="50"/>
        <v>Hợp lý</v>
      </c>
      <c r="V150" s="93">
        <f t="shared" si="51"/>
        <v>0</v>
      </c>
      <c r="W150" s="175">
        <v>3292118</v>
      </c>
    </row>
    <row r="151" spans="1:22" s="54" customFormat="1" ht="12.75" hidden="1">
      <c r="A151" s="86" t="s">
        <v>140</v>
      </c>
      <c r="B151" s="64"/>
      <c r="C151" s="86">
        <f>D151+E151</f>
        <v>0</v>
      </c>
      <c r="D151" s="98"/>
      <c r="E151" s="98"/>
      <c r="F151" s="98"/>
      <c r="G151" s="98"/>
      <c r="H151" s="86">
        <f>I151+R151</f>
        <v>0</v>
      </c>
      <c r="I151" s="86">
        <f>J151+K151+L151+M151+N151+O151+P151+Q151</f>
        <v>0</v>
      </c>
      <c r="J151" s="98"/>
      <c r="K151" s="98"/>
      <c r="L151" s="98"/>
      <c r="M151" s="98"/>
      <c r="N151" s="98"/>
      <c r="O151" s="98"/>
      <c r="P151" s="98"/>
      <c r="Q151" s="99"/>
      <c r="R151" s="100"/>
      <c r="S151" s="52">
        <f>C151-F151-G151-J151-K151-L151</f>
        <v>0</v>
      </c>
      <c r="T151" s="95" t="e">
        <f t="shared" si="49"/>
        <v>#DIV/0!</v>
      </c>
      <c r="U151" s="92" t="str">
        <f t="shared" si="50"/>
        <v>Hợp lý</v>
      </c>
      <c r="V151" s="93">
        <f>C151-F151-H151</f>
        <v>0</v>
      </c>
    </row>
    <row r="152" spans="1:22" s="54" customFormat="1" ht="12.75" customHeight="1">
      <c r="A152" s="131"/>
      <c r="B152" s="132"/>
      <c r="C152" s="131"/>
      <c r="D152" s="133"/>
      <c r="E152" s="133"/>
      <c r="F152" s="133"/>
      <c r="G152" s="133"/>
      <c r="H152" s="131"/>
      <c r="I152" s="131"/>
      <c r="J152" s="133"/>
      <c r="K152" s="133"/>
      <c r="L152" s="133"/>
      <c r="M152" s="133"/>
      <c r="N152" s="134"/>
      <c r="O152" s="134"/>
      <c r="P152" s="134"/>
      <c r="Q152" s="135"/>
      <c r="R152" s="136"/>
      <c r="S152" s="136"/>
      <c r="T152" s="137"/>
      <c r="U152" s="92"/>
      <c r="V152" s="93"/>
    </row>
    <row r="153" spans="1:22" s="49" customFormat="1" ht="18.75">
      <c r="A153" s="266"/>
      <c r="B153" s="266"/>
      <c r="C153" s="266"/>
      <c r="D153" s="266"/>
      <c r="E153" s="266"/>
      <c r="F153" s="48"/>
      <c r="G153" s="48"/>
      <c r="H153" s="48"/>
      <c r="I153" s="48"/>
      <c r="J153" s="48"/>
      <c r="K153" s="48"/>
      <c r="L153" s="48"/>
      <c r="M153" s="48"/>
      <c r="N153" s="271" t="str">
        <f>'Khai báo'!C7</f>
        <v>Long An, ngày 01 tháng 03 năm 2019</v>
      </c>
      <c r="O153" s="271"/>
      <c r="P153" s="271"/>
      <c r="Q153" s="271"/>
      <c r="R153" s="271"/>
      <c r="S153" s="271"/>
      <c r="T153" s="271"/>
      <c r="U153" s="104"/>
      <c r="V153" s="105"/>
    </row>
    <row r="154" spans="1:22" s="47" customFormat="1" ht="19.5" customHeight="1">
      <c r="A154" s="44"/>
      <c r="B154" s="239" t="s">
        <v>3</v>
      </c>
      <c r="C154" s="239"/>
      <c r="D154" s="239"/>
      <c r="E154" s="239"/>
      <c r="F154" s="46"/>
      <c r="G154" s="46"/>
      <c r="H154" s="46"/>
      <c r="I154" s="46"/>
      <c r="J154" s="46"/>
      <c r="K154" s="46"/>
      <c r="L154" s="46"/>
      <c r="M154" s="46"/>
      <c r="N154" s="219" t="s">
        <v>234</v>
      </c>
      <c r="O154" s="219"/>
      <c r="P154" s="219"/>
      <c r="Q154" s="219"/>
      <c r="R154" s="219"/>
      <c r="S154" s="219"/>
      <c r="T154" s="219"/>
      <c r="U154" s="74"/>
      <c r="V154" s="75"/>
    </row>
    <row r="155" spans="2:20" ht="16.5">
      <c r="B155" s="217"/>
      <c r="C155" s="217"/>
      <c r="D155" s="217"/>
      <c r="E155" s="217"/>
      <c r="F155" s="41"/>
      <c r="G155" s="41"/>
      <c r="H155" s="41"/>
      <c r="I155" s="41"/>
      <c r="J155" s="41"/>
      <c r="K155" s="41"/>
      <c r="L155" s="41"/>
      <c r="M155" s="41"/>
      <c r="N155" s="265"/>
      <c r="O155" s="265"/>
      <c r="P155" s="265"/>
      <c r="Q155" s="265"/>
      <c r="R155" s="265"/>
      <c r="S155" s="265"/>
      <c r="T155" s="265"/>
    </row>
    <row r="156" spans="2:20" ht="16.5">
      <c r="B156" s="119"/>
      <c r="C156" s="119"/>
      <c r="D156" s="119"/>
      <c r="E156" s="119"/>
      <c r="F156" s="41"/>
      <c r="G156" s="41"/>
      <c r="H156" s="41"/>
      <c r="I156" s="41"/>
      <c r="J156" s="41"/>
      <c r="K156" s="41"/>
      <c r="L156" s="41"/>
      <c r="M156" s="41"/>
      <c r="N156" s="120"/>
      <c r="O156" s="120"/>
      <c r="P156" s="120"/>
      <c r="Q156" s="120"/>
      <c r="R156" s="120"/>
      <c r="S156" s="120"/>
      <c r="T156" s="120"/>
    </row>
    <row r="157" spans="4:18" ht="15.75">
      <c r="D157" s="41"/>
      <c r="E157" s="41"/>
      <c r="F157" s="41"/>
      <c r="G157" s="41"/>
      <c r="H157" s="41"/>
      <c r="I157" s="41"/>
      <c r="J157" s="41"/>
      <c r="K157" s="41"/>
      <c r="L157" s="41"/>
      <c r="M157" s="41"/>
      <c r="N157" s="41"/>
      <c r="O157" s="41"/>
      <c r="P157" s="41"/>
      <c r="Q157" s="41"/>
      <c r="R157" s="41"/>
    </row>
    <row r="158" spans="4:18" ht="15.75">
      <c r="D158" s="41"/>
      <c r="E158" s="41"/>
      <c r="F158" s="41"/>
      <c r="G158" s="41"/>
      <c r="H158" s="41"/>
      <c r="I158" s="41"/>
      <c r="J158" s="41"/>
      <c r="K158" s="41"/>
      <c r="L158" s="41"/>
      <c r="M158" s="41"/>
      <c r="N158" s="41"/>
      <c r="O158" s="41"/>
      <c r="P158" s="41"/>
      <c r="Q158" s="41"/>
      <c r="R158" s="41"/>
    </row>
    <row r="159" spans="1:17" ht="15.75" customHeight="1">
      <c r="A159" s="59"/>
      <c r="B159" s="45"/>
      <c r="C159" s="59"/>
      <c r="D159" s="59"/>
      <c r="E159" s="59"/>
      <c r="F159" s="59"/>
      <c r="G159" s="59"/>
      <c r="H159" s="59"/>
      <c r="I159" s="59"/>
      <c r="J159" s="59"/>
      <c r="K159" s="59"/>
      <c r="L159" s="59"/>
      <c r="M159" s="59"/>
      <c r="N159" s="59"/>
      <c r="O159" s="59"/>
      <c r="P159" s="59"/>
      <c r="Q159" s="59"/>
    </row>
    <row r="160" spans="1:20" ht="16.5">
      <c r="A160" s="59"/>
      <c r="B160" s="59"/>
      <c r="C160" s="59"/>
      <c r="D160" s="59"/>
      <c r="E160" s="59"/>
      <c r="F160" s="59"/>
      <c r="G160" s="59"/>
      <c r="H160" s="59"/>
      <c r="I160" s="59"/>
      <c r="J160" s="59"/>
      <c r="K160" s="59"/>
      <c r="L160" s="59"/>
      <c r="M160" s="59"/>
      <c r="N160" s="272"/>
      <c r="O160" s="272"/>
      <c r="P160" s="272"/>
      <c r="Q160" s="272"/>
      <c r="R160" s="272"/>
      <c r="S160" s="272"/>
      <c r="T160" s="272"/>
    </row>
    <row r="161" spans="2:20" ht="18.75">
      <c r="B161" s="270" t="s">
        <v>263</v>
      </c>
      <c r="C161" s="270"/>
      <c r="D161" s="270"/>
      <c r="E161" s="270"/>
      <c r="N161" s="273" t="s">
        <v>125</v>
      </c>
      <c r="O161" s="273"/>
      <c r="P161" s="273"/>
      <c r="Q161" s="273"/>
      <c r="R161" s="273"/>
      <c r="S161" s="273"/>
      <c r="T161" s="273"/>
    </row>
  </sheetData>
  <sheetProtection/>
  <mergeCells count="44">
    <mergeCell ref="S6:S10"/>
    <mergeCell ref="A12:B12"/>
    <mergeCell ref="C7:C10"/>
    <mergeCell ref="E9:E10"/>
    <mergeCell ref="K9:K10"/>
    <mergeCell ref="D7:E8"/>
    <mergeCell ref="O9:O10"/>
    <mergeCell ref="T6:T10"/>
    <mergeCell ref="W6:W10"/>
    <mergeCell ref="B161:E161"/>
    <mergeCell ref="N153:T153"/>
    <mergeCell ref="N160:T160"/>
    <mergeCell ref="N161:T161"/>
    <mergeCell ref="F6:F10"/>
    <mergeCell ref="M9:M10"/>
    <mergeCell ref="R7:R10"/>
    <mergeCell ref="A6:B10"/>
    <mergeCell ref="A11:B11"/>
    <mergeCell ref="E1:P1"/>
    <mergeCell ref="E2:P2"/>
    <mergeCell ref="H6:R6"/>
    <mergeCell ref="J9:J10"/>
    <mergeCell ref="Q9:Q10"/>
    <mergeCell ref="Q4:T4"/>
    <mergeCell ref="G6:G10"/>
    <mergeCell ref="J8:Q8"/>
    <mergeCell ref="D9:D10"/>
    <mergeCell ref="A2:D2"/>
    <mergeCell ref="B155:E155"/>
    <mergeCell ref="N155:T155"/>
    <mergeCell ref="A153:E153"/>
    <mergeCell ref="B154:E154"/>
    <mergeCell ref="N154:T154"/>
    <mergeCell ref="H7:H10"/>
    <mergeCell ref="N9:N10"/>
    <mergeCell ref="I8:I10"/>
    <mergeCell ref="L9:L10"/>
    <mergeCell ref="A3:D3"/>
    <mergeCell ref="Q2:T2"/>
    <mergeCell ref="I7:Q7"/>
    <mergeCell ref="Q5:T5"/>
    <mergeCell ref="P9:P10"/>
    <mergeCell ref="E3:P3"/>
    <mergeCell ref="C6:E6"/>
  </mergeCells>
  <printOptions/>
  <pageMargins left="0.2" right="0" top="0.53" bottom="0.49" header="0.2" footer="0.2"/>
  <pageSetup horizontalDpi="600" verticalDpi="600" orientation="landscape" paperSize="9" scale="63"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2019-02-26T10:05:14Z</cp:lastPrinted>
  <dcterms:created xsi:type="dcterms:W3CDTF">2004-03-07T02:36:29Z</dcterms:created>
  <dcterms:modified xsi:type="dcterms:W3CDTF">2019-03-05T10:29:18Z</dcterms:modified>
  <cp:category/>
  <cp:version/>
  <cp:contentType/>
  <cp:contentStatus/>
</cp:coreProperties>
</file>